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_neu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<sst xmlns="http://schemas.openxmlformats.org/spreadsheetml/2006/main" count="41" uniqueCount="38">
  <si>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Δt </t>
  </si>
  <si>
    <t>Zb</t>
  </si>
  <si>
    <t>B_alt</t>
  </si>
  <si>
    <t>fe</t>
  </si>
  <si>
    <t>Ze</t>
  </si>
  <si>
    <t>E-alt</t>
  </si>
  <si>
    <t>fc</t>
  </si>
  <si>
    <t>Zc</t>
  </si>
  <si>
    <t>C_alt</t>
  </si>
  <si>
    <t>r</t>
  </si>
  <si>
    <t>in Milliarden t</t>
  </si>
  <si>
    <t>in Milliarden</t>
  </si>
  <si>
    <t>Zeit</t>
  </si>
  <si>
    <t>B</t>
  </si>
  <si>
    <t>E</t>
  </si>
  <si>
    <t>C</t>
  </si>
  <si>
    <t>16,8 Mio. GWh in 2008 (Lt. IEA)</t>
  </si>
  <si>
    <t>6,8 Mrd. Menschen</t>
  </si>
  <si>
    <t>pro Kopf</t>
  </si>
  <si>
    <t>kWh</t>
  </si>
  <si>
    <t>Wh</t>
  </si>
  <si>
    <t>ca.</t>
  </si>
  <si>
    <t xml:space="preserve">Welt </t>
  </si>
  <si>
    <t>Mio. Wh / p</t>
  </si>
  <si>
    <t>31 Mrd. t (2007)</t>
  </si>
  <si>
    <t>Faktor</t>
  </si>
  <si>
    <t xml:space="preserve">Faktor E: </t>
  </si>
  <si>
    <t>Faktor C</t>
  </si>
  <si>
    <t>t/MWh</t>
  </si>
  <si>
    <t>EE</t>
  </si>
  <si>
    <t>EF</t>
  </si>
  <si>
    <t xml:space="preserve">in Mio. GWh </t>
  </si>
  <si>
    <t>in Mio. GWh</t>
  </si>
  <si>
    <t>Atomenergie</t>
  </si>
  <si>
    <t>fossil E</t>
  </si>
  <si>
    <t>feF</t>
  </si>
  <si>
    <t>feE</t>
  </si>
  <si>
    <t>"+ 5%/a"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</si>
</sst>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0"/>
    <numFmt numFmtId="170" formatCode="0.00000"/>
    <numFmt numFmtId="171" formatCode="0.000"/>
    <numFmt numFmtId="172" formatCode="0.0000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8.75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Fill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ill="1" applyAlignment="1">
      <alignment/>
    </xf>
    <xf numFmtId="171" fontId="1" fillId="36" borderId="13" xfId="0" applyNumberFormat="1" applyFont="1" applyFill="1" applyBorder="1" applyAlignment="1">
      <alignment horizontal="center"/>
    </xf>
    <xf numFmtId="171" fontId="1" fillId="37" borderId="13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1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171" fontId="1" fillId="38" borderId="12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2" fontId="0" fillId="0" borderId="13" xfId="0" applyNumberFormat="1" applyBorder="1" applyAlignment="1">
      <alignment horizontal="center"/>
    </xf>
    <xf numFmtId="171" fontId="1" fillId="39" borderId="13" xfId="0" applyNumberFormat="1" applyFont="1" applyFill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24"/>
          <c:w val="0.89775"/>
          <c:h val="0.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Tabelle1_neu!$F$16:$F$56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Tabelle1_neu!$K$16:$K$56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Tabelle1_neu!$T$16:$T$56</c:f>
              <c:numCache/>
            </c:numRef>
          </c:yVal>
          <c:smooth val="0"/>
        </c:ser>
        <c:ser>
          <c:idx val="3"/>
          <c:order val="3"/>
          <c:tx>
            <c:v>Datenreihe 3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Tabelle1_neu!$O$16:$O$56</c:f>
              <c:numCache/>
            </c:numRef>
          </c:yVal>
          <c:smooth val="0"/>
        </c:ser>
        <c:ser>
          <c:idx val="4"/>
          <c:order val="4"/>
          <c:tx>
            <c:v>Datenreihe 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333333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Tabelle1_neu!$M$16:$M$56</c:f>
              <c:numCache/>
            </c:numRef>
          </c:yVal>
          <c:smooth val="0"/>
        </c:ser>
        <c:axId val="51259883"/>
        <c:axId val="58685764"/>
      </c:scatterChart>
      <c:valAx>
        <c:axId val="5125988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85764"/>
        <c:crosses val="autoZero"/>
        <c:crossBetween val="midCat"/>
        <c:dispUnits/>
      </c:valAx>
      <c:valAx>
        <c:axId val="58685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598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943350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66675</xdr:colOff>
      <xdr:row>0</xdr:row>
      <xdr:rowOff>9525</xdr:rowOff>
    </xdr:from>
    <xdr:to>
      <xdr:col>21</xdr:col>
      <xdr:colOff>695325</xdr:colOff>
      <xdr:row>12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9525"/>
          <a:ext cx="5781675" cy="2019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7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16,8 Mio. GWh Strom aus fossiler Energie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31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B, r = 0,013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 +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Zb*2,5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 = 0,01 "Modernisierungsfaktor" und  2,5 Mio Wh pro Person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 = feE · 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·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(1+fc)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feE = 0,13 und EF = feF· 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· (1+fc)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 feF = 1 - feE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fc = -0,005 Suffizienzfaktor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 = ZeF*2,12 und 2,12 t CO2/MWh</a:t>
          </a:r>
        </a:p>
      </xdr:txBody>
    </xdr:sp>
    <xdr:clientData/>
  </xdr:twoCellAnchor>
  <xdr:oneCellAnchor>
    <xdr:from>
      <xdr:col>4</xdr:col>
      <xdr:colOff>0</xdr:colOff>
      <xdr:row>2</xdr:row>
      <xdr:rowOff>114300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524000" y="438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11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413385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20</xdr:col>
      <xdr:colOff>47625</xdr:colOff>
      <xdr:row>13</xdr:row>
      <xdr:rowOff>0</xdr:rowOff>
    </xdr:from>
    <xdr:to>
      <xdr:col>25</xdr:col>
      <xdr:colOff>285750</xdr:colOff>
      <xdr:row>36</xdr:row>
      <xdr:rowOff>123825</xdr:rowOff>
    </xdr:to>
    <xdr:graphicFrame>
      <xdr:nvGraphicFramePr>
        <xdr:cNvPr id="5" name="Diagramm 5"/>
        <xdr:cNvGraphicFramePr/>
      </xdr:nvGraphicFramePr>
      <xdr:xfrm>
        <a:off x="9153525" y="21145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59"/>
  <sheetViews>
    <sheetView tabSelected="1" zoomScalePageLayoutView="0" workbookViewId="0" topLeftCell="A1">
      <selection activeCell="L17" sqref="L17:L56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8.00390625" style="0" customWidth="1"/>
    <col min="4" max="4" width="6.00390625" style="0" customWidth="1"/>
    <col min="5" max="5" width="7.00390625" style="0" hidden="1" customWidth="1"/>
    <col min="6" max="6" width="10.8515625" style="0" customWidth="1"/>
    <col min="7" max="7" width="6.00390625" style="0" customWidth="1"/>
    <col min="8" max="8" width="7.00390625" style="0" customWidth="1"/>
    <col min="9" max="9" width="8.00390625" style="0" hidden="1" customWidth="1"/>
    <col min="10" max="12" width="8.00390625" style="0" customWidth="1"/>
    <col min="13" max="13" width="8.00390625" style="21" customWidth="1"/>
    <col min="14" max="15" width="8.00390625" style="0" customWidth="1"/>
    <col min="18" max="18" width="7.00390625" style="0" customWidth="1"/>
    <col min="19" max="19" width="8.00390625" style="0" hidden="1" customWidth="1"/>
    <col min="20" max="20" width="12.00390625" style="0" bestFit="1" customWidth="1"/>
  </cols>
  <sheetData>
    <row r="3" ht="12.75"/>
    <row r="4" ht="12.75"/>
    <row r="6" ht="12.75">
      <c r="C6" s="17" t="s">
        <v>16</v>
      </c>
    </row>
    <row r="7" ht="12.75">
      <c r="C7" s="17" t="s">
        <v>17</v>
      </c>
    </row>
    <row r="8" spans="1:10" ht="12.75">
      <c r="A8" t="s">
        <v>22</v>
      </c>
      <c r="C8" s="17" t="s">
        <v>18</v>
      </c>
      <c r="D8" s="35">
        <f>16800000/6.8</f>
        <v>2470588.2352941176</v>
      </c>
      <c r="E8" s="36"/>
      <c r="F8" s="36"/>
      <c r="G8" t="s">
        <v>20</v>
      </c>
      <c r="J8">
        <v>2005</v>
      </c>
    </row>
    <row r="9" spans="3:11" ht="12.75">
      <c r="C9" s="17" t="s">
        <v>21</v>
      </c>
      <c r="F9">
        <v>2500</v>
      </c>
      <c r="G9" t="s">
        <v>19</v>
      </c>
      <c r="J9" s="37">
        <v>0.13</v>
      </c>
      <c r="K9" t="s">
        <v>29</v>
      </c>
    </row>
    <row r="10" spans="3:11" ht="12.75">
      <c r="C10" s="17" t="s">
        <v>26</v>
      </c>
      <c r="D10">
        <v>2.5</v>
      </c>
      <c r="F10" s="17" t="s">
        <v>23</v>
      </c>
      <c r="J10" s="37">
        <v>0.06</v>
      </c>
      <c r="K10" t="s">
        <v>33</v>
      </c>
    </row>
    <row r="11" spans="3:15" ht="12.75">
      <c r="C11" s="17" t="s">
        <v>27</v>
      </c>
      <c r="D11">
        <f>T16/(0.87*K16)</f>
        <v>2.12096332785988</v>
      </c>
      <c r="F11" s="17" t="s">
        <v>28</v>
      </c>
      <c r="J11" s="37">
        <v>0.81</v>
      </c>
      <c r="K11" s="17" t="s">
        <v>34</v>
      </c>
      <c r="L11" s="17"/>
      <c r="M11" s="22"/>
      <c r="N11" s="17"/>
      <c r="O11" s="17"/>
    </row>
    <row r="12" spans="3:18" ht="12.75">
      <c r="C12" s="17"/>
      <c r="F12" s="17"/>
      <c r="K12" s="17"/>
      <c r="L12" s="17"/>
      <c r="M12" s="22"/>
      <c r="N12" s="17"/>
      <c r="O12" s="17"/>
      <c r="R12" s="17" t="s">
        <v>24</v>
      </c>
    </row>
    <row r="13" spans="4:7" ht="13.5" thickBot="1">
      <c r="D13" s="17"/>
      <c r="G13" s="17"/>
    </row>
    <row r="14" spans="1:20" ht="12.75">
      <c r="A14" s="1" t="s">
        <v>12</v>
      </c>
      <c r="B14" s="5" t="s">
        <v>0</v>
      </c>
      <c r="C14" s="6" t="s">
        <v>9</v>
      </c>
      <c r="D14" s="1" t="s">
        <v>1</v>
      </c>
      <c r="E14" s="7" t="s">
        <v>2</v>
      </c>
      <c r="F14" s="1" t="s">
        <v>13</v>
      </c>
      <c r="G14" s="7" t="s">
        <v>3</v>
      </c>
      <c r="H14" s="1" t="s">
        <v>25</v>
      </c>
      <c r="I14" s="7" t="s">
        <v>5</v>
      </c>
      <c r="J14" s="7" t="s">
        <v>4</v>
      </c>
      <c r="K14" s="1" t="s">
        <v>14</v>
      </c>
      <c r="L14" s="7" t="s">
        <v>36</v>
      </c>
      <c r="M14" s="26" t="s">
        <v>29</v>
      </c>
      <c r="N14" s="27" t="s">
        <v>35</v>
      </c>
      <c r="O14" s="27" t="s">
        <v>30</v>
      </c>
      <c r="P14" s="7" t="s">
        <v>6</v>
      </c>
      <c r="Q14" s="7" t="s">
        <v>25</v>
      </c>
      <c r="R14" s="1" t="s">
        <v>7</v>
      </c>
      <c r="S14" s="7" t="s">
        <v>8</v>
      </c>
      <c r="T14" s="1" t="s">
        <v>15</v>
      </c>
    </row>
    <row r="15" spans="1:20" ht="26.25" thickBot="1">
      <c r="A15" s="2"/>
      <c r="B15" s="8"/>
      <c r="C15" s="9"/>
      <c r="D15" s="10"/>
      <c r="E15" s="11"/>
      <c r="F15" s="12" t="s">
        <v>11</v>
      </c>
      <c r="G15" s="11"/>
      <c r="H15" s="32"/>
      <c r="I15" s="33"/>
      <c r="J15" s="33"/>
      <c r="K15" s="18" t="s">
        <v>31</v>
      </c>
      <c r="L15" s="19" t="s">
        <v>37</v>
      </c>
      <c r="M15" s="28" t="s">
        <v>32</v>
      </c>
      <c r="N15" s="29"/>
      <c r="O15" s="29" t="s">
        <v>32</v>
      </c>
      <c r="P15" s="34"/>
      <c r="Q15" s="34"/>
      <c r="R15" s="10"/>
      <c r="S15" s="11"/>
      <c r="T15" s="12" t="s">
        <v>10</v>
      </c>
    </row>
    <row r="16" spans="1:20" ht="12.75">
      <c r="A16" s="3">
        <v>0</v>
      </c>
      <c r="B16" s="3">
        <v>1</v>
      </c>
      <c r="C16" s="13">
        <v>0.013</v>
      </c>
      <c r="D16" s="13"/>
      <c r="E16" s="14"/>
      <c r="F16" s="13">
        <v>6.8</v>
      </c>
      <c r="G16" s="13">
        <v>0.01</v>
      </c>
      <c r="H16" s="13"/>
      <c r="I16" s="13"/>
      <c r="J16" s="13"/>
      <c r="K16" s="13">
        <v>16.8</v>
      </c>
      <c r="L16" s="13">
        <f>0.13</f>
        <v>0.13</v>
      </c>
      <c r="M16" s="30">
        <f>K16*L16</f>
        <v>2.184</v>
      </c>
      <c r="N16" s="31"/>
      <c r="O16" s="30">
        <f>K16-M16</f>
        <v>14.616</v>
      </c>
      <c r="P16" s="13">
        <v>-0.005</v>
      </c>
      <c r="Q16" s="13"/>
      <c r="R16" s="13"/>
      <c r="S16" s="13"/>
      <c r="T16" s="13">
        <v>31</v>
      </c>
    </row>
    <row r="17" spans="1:20" ht="12.75">
      <c r="A17" s="4">
        <f>A16+B16</f>
        <v>1</v>
      </c>
      <c r="B17" s="4">
        <f>B16</f>
        <v>1</v>
      </c>
      <c r="C17" s="4">
        <f>C16</f>
        <v>0.013</v>
      </c>
      <c r="D17" s="4">
        <f aca="true" t="shared" si="0" ref="D17:D56">ROUND((F16*C16),3)</f>
        <v>0.088</v>
      </c>
      <c r="E17" s="4">
        <f>F16</f>
        <v>6.8</v>
      </c>
      <c r="F17" s="15">
        <f aca="true" t="shared" si="1" ref="F17:F56">F16+B16*D17</f>
        <v>6.888</v>
      </c>
      <c r="G17" s="4">
        <f>G16</f>
        <v>0.01</v>
      </c>
      <c r="H17" s="4">
        <v>2.5</v>
      </c>
      <c r="I17" s="4">
        <f>K16</f>
        <v>16.8</v>
      </c>
      <c r="J17" s="4">
        <f>F16*G16+D17*H17</f>
        <v>0.288</v>
      </c>
      <c r="K17" s="16">
        <f>K16+J17</f>
        <v>17.088</v>
      </c>
      <c r="L17" s="41">
        <f>L16*1.05</f>
        <v>0.1365</v>
      </c>
      <c r="M17" s="24">
        <f>L17*K17*(1+P17)</f>
        <v>2.3208494400000004</v>
      </c>
      <c r="N17" s="42">
        <f>1-L17</f>
        <v>0.8634999999999999</v>
      </c>
      <c r="O17" s="25">
        <f>K17*(1+P17)-M17</f>
        <v>14.681710560000003</v>
      </c>
      <c r="P17" s="4">
        <f>P16</f>
        <v>-0.005</v>
      </c>
      <c r="Q17" s="38">
        <f>D11</f>
        <v>2.12096332785988</v>
      </c>
      <c r="R17" s="40">
        <f>(O17-O16)*Q17</f>
        <v>0.13936968801314262</v>
      </c>
      <c r="S17" s="4">
        <f>T16</f>
        <v>31</v>
      </c>
      <c r="T17" s="39">
        <f>T16+R17</f>
        <v>31.139369688013144</v>
      </c>
    </row>
    <row r="18" spans="1:20" ht="12.75">
      <c r="A18" s="4">
        <f aca="true" t="shared" si="2" ref="A18:A56">A17+B17</f>
        <v>2</v>
      </c>
      <c r="B18" s="4">
        <f aca="true" t="shared" si="3" ref="B18:C33">B17</f>
        <v>1</v>
      </c>
      <c r="C18" s="4">
        <f t="shared" si="3"/>
        <v>0.013</v>
      </c>
      <c r="D18" s="4">
        <f t="shared" si="0"/>
        <v>0.09</v>
      </c>
      <c r="E18" s="4">
        <f aca="true" t="shared" si="4" ref="E18:E56">F17</f>
        <v>6.888</v>
      </c>
      <c r="F18" s="15">
        <f t="shared" si="1"/>
        <v>6.978</v>
      </c>
      <c r="G18" s="4">
        <f aca="true" t="shared" si="5" ref="G18:H56">G17</f>
        <v>0.01</v>
      </c>
      <c r="H18" s="4">
        <f>H17</f>
        <v>2.5</v>
      </c>
      <c r="I18" s="4">
        <f aca="true" t="shared" si="6" ref="I18:I56">K17</f>
        <v>17.088</v>
      </c>
      <c r="J18" s="4">
        <f aca="true" t="shared" si="7" ref="J18:J56">F17*G17+D18*H18</f>
        <v>0.29388</v>
      </c>
      <c r="K18" s="16">
        <f aca="true" t="shared" si="8" ref="K18:K56">K17+J18</f>
        <v>17.381880000000002</v>
      </c>
      <c r="L18" s="41">
        <f aca="true" t="shared" si="9" ref="L18:L56">L17*1.05</f>
        <v>0.143325</v>
      </c>
      <c r="M18" s="24">
        <f aca="true" t="shared" si="10" ref="M18:M56">L18*K18*(1+P18)</f>
        <v>2.478801661245001</v>
      </c>
      <c r="N18" s="42">
        <f aca="true" t="shared" si="11" ref="N18:N56">1-L18</f>
        <v>0.856675</v>
      </c>
      <c r="O18" s="25">
        <f aca="true" t="shared" si="12" ref="O18:O56">K18*(1+P18)-M18</f>
        <v>14.816168938755002</v>
      </c>
      <c r="P18" s="4">
        <f aca="true" t="shared" si="13" ref="P18:Q56">P17</f>
        <v>-0.005</v>
      </c>
      <c r="Q18" s="38">
        <f t="shared" si="13"/>
        <v>2.12096332785988</v>
      </c>
      <c r="R18" s="40">
        <f aca="true" t="shared" si="14" ref="R18:R56">(O18-O17)*Q18</f>
        <v>0.28518129046284757</v>
      </c>
      <c r="S18" s="4">
        <f aca="true" t="shared" si="15" ref="S18:S56">T17</f>
        <v>31.139369688013144</v>
      </c>
      <c r="T18" s="39">
        <f aca="true" t="shared" si="16" ref="T18:T56">T17+R18</f>
        <v>31.42455097847599</v>
      </c>
    </row>
    <row r="19" spans="1:20" ht="12.75">
      <c r="A19" s="4">
        <f t="shared" si="2"/>
        <v>3</v>
      </c>
      <c r="B19" s="4">
        <f t="shared" si="3"/>
        <v>1</v>
      </c>
      <c r="C19" s="4">
        <f t="shared" si="3"/>
        <v>0.013</v>
      </c>
      <c r="D19" s="4">
        <f t="shared" si="0"/>
        <v>0.091</v>
      </c>
      <c r="E19" s="4">
        <f t="shared" si="4"/>
        <v>6.978</v>
      </c>
      <c r="F19" s="15">
        <f t="shared" si="1"/>
        <v>7.069</v>
      </c>
      <c r="G19" s="4">
        <f t="shared" si="5"/>
        <v>0.01</v>
      </c>
      <c r="H19" s="4">
        <f t="shared" si="5"/>
        <v>2.5</v>
      </c>
      <c r="I19" s="4">
        <f t="shared" si="6"/>
        <v>17.381880000000002</v>
      </c>
      <c r="J19" s="4">
        <f t="shared" si="7"/>
        <v>0.29728</v>
      </c>
      <c r="K19" s="16">
        <f t="shared" si="8"/>
        <v>17.679160000000003</v>
      </c>
      <c r="L19" s="41">
        <f t="shared" si="9"/>
        <v>0.15049125000000002</v>
      </c>
      <c r="M19" s="24">
        <f t="shared" si="10"/>
        <v>2.647256092913251</v>
      </c>
      <c r="N19" s="42">
        <f t="shared" si="11"/>
        <v>0.84950875</v>
      </c>
      <c r="O19" s="25">
        <f t="shared" si="12"/>
        <v>14.943508107086751</v>
      </c>
      <c r="P19" s="4">
        <f t="shared" si="13"/>
        <v>-0.005</v>
      </c>
      <c r="Q19" s="38">
        <f t="shared" si="13"/>
        <v>2.12096332785988</v>
      </c>
      <c r="R19" s="40">
        <f t="shared" si="14"/>
        <v>0.2700817062318169</v>
      </c>
      <c r="S19" s="4">
        <f t="shared" si="15"/>
        <v>31.42455097847599</v>
      </c>
      <c r="T19" s="39">
        <f t="shared" si="16"/>
        <v>31.69463268470781</v>
      </c>
    </row>
    <row r="20" spans="1:20" ht="12.75">
      <c r="A20" s="4">
        <f t="shared" si="2"/>
        <v>4</v>
      </c>
      <c r="B20" s="4">
        <f t="shared" si="3"/>
        <v>1</v>
      </c>
      <c r="C20" s="4">
        <f t="shared" si="3"/>
        <v>0.013</v>
      </c>
      <c r="D20" s="4">
        <f t="shared" si="0"/>
        <v>0.092</v>
      </c>
      <c r="E20" s="4">
        <f t="shared" si="4"/>
        <v>7.069</v>
      </c>
      <c r="F20" s="15">
        <f t="shared" si="1"/>
        <v>7.161</v>
      </c>
      <c r="G20" s="4">
        <f t="shared" si="5"/>
        <v>0.01</v>
      </c>
      <c r="H20" s="4">
        <f t="shared" si="5"/>
        <v>2.5</v>
      </c>
      <c r="I20" s="4">
        <f t="shared" si="6"/>
        <v>17.679160000000003</v>
      </c>
      <c r="J20" s="4">
        <f t="shared" si="7"/>
        <v>0.30069</v>
      </c>
      <c r="K20" s="16">
        <f t="shared" si="8"/>
        <v>17.979850000000003</v>
      </c>
      <c r="L20" s="41">
        <f t="shared" si="9"/>
        <v>0.15801581250000002</v>
      </c>
      <c r="M20" s="24">
        <f t="shared" si="10"/>
        <v>2.826895103346235</v>
      </c>
      <c r="N20" s="42">
        <f t="shared" si="11"/>
        <v>0.8419841875</v>
      </c>
      <c r="O20" s="25">
        <f t="shared" si="12"/>
        <v>15.063055646653769</v>
      </c>
      <c r="P20" s="4">
        <f t="shared" si="13"/>
        <v>-0.005</v>
      </c>
      <c r="Q20" s="38">
        <f t="shared" si="13"/>
        <v>2.12096332785988</v>
      </c>
      <c r="R20" s="40">
        <f t="shared" si="14"/>
        <v>0.2535559473575223</v>
      </c>
      <c r="S20" s="4">
        <f t="shared" si="15"/>
        <v>31.69463268470781</v>
      </c>
      <c r="T20" s="39">
        <f t="shared" si="16"/>
        <v>31.94818863206533</v>
      </c>
    </row>
    <row r="21" spans="1:20" ht="12.75">
      <c r="A21" s="4">
        <f t="shared" si="2"/>
        <v>5</v>
      </c>
      <c r="B21" s="4">
        <f t="shared" si="3"/>
        <v>1</v>
      </c>
      <c r="C21" s="4">
        <f t="shared" si="3"/>
        <v>0.013</v>
      </c>
      <c r="D21" s="4">
        <f t="shared" si="0"/>
        <v>0.093</v>
      </c>
      <c r="E21" s="4">
        <f t="shared" si="4"/>
        <v>7.161</v>
      </c>
      <c r="F21" s="15">
        <f t="shared" si="1"/>
        <v>7.254</v>
      </c>
      <c r="G21" s="4">
        <f t="shared" si="5"/>
        <v>0.01</v>
      </c>
      <c r="H21" s="4">
        <f t="shared" si="5"/>
        <v>2.5</v>
      </c>
      <c r="I21" s="4">
        <f t="shared" si="6"/>
        <v>17.979850000000003</v>
      </c>
      <c r="J21" s="4">
        <f t="shared" si="7"/>
        <v>0.30411</v>
      </c>
      <c r="K21" s="16">
        <f t="shared" si="8"/>
        <v>18.283960000000004</v>
      </c>
      <c r="L21" s="41">
        <f t="shared" si="9"/>
        <v>0.16591660312500003</v>
      </c>
      <c r="M21" s="24">
        <f t="shared" si="10"/>
        <v>3.0184444721990094</v>
      </c>
      <c r="N21" s="42">
        <f t="shared" si="11"/>
        <v>0.834083396875</v>
      </c>
      <c r="O21" s="25">
        <f t="shared" si="12"/>
        <v>15.174095727800994</v>
      </c>
      <c r="P21" s="4">
        <f t="shared" si="13"/>
        <v>-0.005</v>
      </c>
      <c r="Q21" s="38">
        <f t="shared" si="13"/>
        <v>2.12096332785988</v>
      </c>
      <c r="R21" s="40">
        <f t="shared" si="14"/>
        <v>0.23551194003584938</v>
      </c>
      <c r="S21" s="4">
        <f t="shared" si="15"/>
        <v>31.94818863206533</v>
      </c>
      <c r="T21" s="39">
        <f t="shared" si="16"/>
        <v>32.18370057210118</v>
      </c>
    </row>
    <row r="22" spans="1:20" ht="12.75">
      <c r="A22" s="4">
        <f t="shared" si="2"/>
        <v>6</v>
      </c>
      <c r="B22" s="4">
        <f t="shared" si="3"/>
        <v>1</v>
      </c>
      <c r="C22" s="4">
        <f t="shared" si="3"/>
        <v>0.013</v>
      </c>
      <c r="D22" s="4">
        <f t="shared" si="0"/>
        <v>0.094</v>
      </c>
      <c r="E22" s="4">
        <f t="shared" si="4"/>
        <v>7.254</v>
      </c>
      <c r="F22" s="15">
        <f t="shared" si="1"/>
        <v>7.348</v>
      </c>
      <c r="G22" s="4">
        <f t="shared" si="5"/>
        <v>0.01</v>
      </c>
      <c r="H22" s="4">
        <f t="shared" si="5"/>
        <v>2.5</v>
      </c>
      <c r="I22" s="4">
        <f t="shared" si="6"/>
        <v>18.283960000000004</v>
      </c>
      <c r="J22" s="4">
        <f t="shared" si="7"/>
        <v>0.30754</v>
      </c>
      <c r="K22" s="16">
        <f t="shared" si="8"/>
        <v>18.591500000000003</v>
      </c>
      <c r="L22" s="41">
        <f t="shared" si="9"/>
        <v>0.17421243328125005</v>
      </c>
      <c r="M22" s="24">
        <f t="shared" si="10"/>
        <v>3.222676101081619</v>
      </c>
      <c r="N22" s="42">
        <f t="shared" si="11"/>
        <v>0.82578756671875</v>
      </c>
      <c r="O22" s="25">
        <f t="shared" si="12"/>
        <v>15.275866398918383</v>
      </c>
      <c r="P22" s="4">
        <f t="shared" si="13"/>
        <v>-0.005</v>
      </c>
      <c r="Q22" s="38">
        <f t="shared" si="13"/>
        <v>2.12096332785988</v>
      </c>
      <c r="R22" s="40">
        <f t="shared" si="14"/>
        <v>0.21585186129167147</v>
      </c>
      <c r="S22" s="4">
        <f t="shared" si="15"/>
        <v>32.18370057210118</v>
      </c>
      <c r="T22" s="39">
        <f t="shared" si="16"/>
        <v>32.39955243339285</v>
      </c>
    </row>
    <row r="23" spans="1:20" ht="12.75">
      <c r="A23" s="4">
        <f t="shared" si="2"/>
        <v>7</v>
      </c>
      <c r="B23" s="4">
        <f t="shared" si="3"/>
        <v>1</v>
      </c>
      <c r="C23" s="4">
        <f t="shared" si="3"/>
        <v>0.013</v>
      </c>
      <c r="D23" s="4">
        <f t="shared" si="0"/>
        <v>0.096</v>
      </c>
      <c r="E23" s="4">
        <f t="shared" si="4"/>
        <v>7.348</v>
      </c>
      <c r="F23" s="15">
        <f t="shared" si="1"/>
        <v>7.444</v>
      </c>
      <c r="G23" s="4">
        <f t="shared" si="5"/>
        <v>0.01</v>
      </c>
      <c r="H23" s="4">
        <f t="shared" si="5"/>
        <v>2.5</v>
      </c>
      <c r="I23" s="4">
        <f t="shared" si="6"/>
        <v>18.591500000000003</v>
      </c>
      <c r="J23" s="4">
        <f t="shared" si="7"/>
        <v>0.31348</v>
      </c>
      <c r="K23" s="16">
        <f t="shared" si="8"/>
        <v>18.904980000000002</v>
      </c>
      <c r="L23" s="41">
        <f t="shared" si="9"/>
        <v>0.18292305494531255</v>
      </c>
      <c r="M23" s="24">
        <f t="shared" si="10"/>
        <v>3.440865911803635</v>
      </c>
      <c r="N23" s="42">
        <f t="shared" si="11"/>
        <v>0.8170769450546874</v>
      </c>
      <c r="O23" s="25">
        <f t="shared" si="12"/>
        <v>15.369589188196368</v>
      </c>
      <c r="P23" s="4">
        <f t="shared" si="13"/>
        <v>-0.005</v>
      </c>
      <c r="Q23" s="38">
        <f t="shared" si="13"/>
        <v>2.12096332785988</v>
      </c>
      <c r="R23" s="40">
        <f t="shared" si="14"/>
        <v>0.19878259904334497</v>
      </c>
      <c r="S23" s="4">
        <f t="shared" si="15"/>
        <v>32.39955243339285</v>
      </c>
      <c r="T23" s="39">
        <f t="shared" si="16"/>
        <v>32.5983350324362</v>
      </c>
    </row>
    <row r="24" spans="1:20" ht="12.75">
      <c r="A24" s="4">
        <f t="shared" si="2"/>
        <v>8</v>
      </c>
      <c r="B24" s="4">
        <f t="shared" si="3"/>
        <v>1</v>
      </c>
      <c r="C24" s="4">
        <f t="shared" si="3"/>
        <v>0.013</v>
      </c>
      <c r="D24" s="4">
        <f t="shared" si="0"/>
        <v>0.097</v>
      </c>
      <c r="E24" s="4">
        <f t="shared" si="4"/>
        <v>7.444</v>
      </c>
      <c r="F24" s="15">
        <f t="shared" si="1"/>
        <v>7.541</v>
      </c>
      <c r="G24" s="4">
        <f t="shared" si="5"/>
        <v>0.01</v>
      </c>
      <c r="H24" s="4">
        <f t="shared" si="5"/>
        <v>2.5</v>
      </c>
      <c r="I24" s="4">
        <f t="shared" si="6"/>
        <v>18.904980000000002</v>
      </c>
      <c r="J24" s="4">
        <f t="shared" si="7"/>
        <v>0.31694</v>
      </c>
      <c r="K24" s="16">
        <f t="shared" si="8"/>
        <v>19.22192</v>
      </c>
      <c r="L24" s="41">
        <f t="shared" si="9"/>
        <v>0.19206920769257818</v>
      </c>
      <c r="M24" s="24">
        <f t="shared" si="10"/>
        <v>3.673479250006472</v>
      </c>
      <c r="N24" s="42">
        <f t="shared" si="11"/>
        <v>0.8079307923074218</v>
      </c>
      <c r="O24" s="25">
        <f t="shared" si="12"/>
        <v>15.45233114999353</v>
      </c>
      <c r="P24" s="4">
        <f t="shared" si="13"/>
        <v>-0.005</v>
      </c>
      <c r="Q24" s="38">
        <f t="shared" si="13"/>
        <v>2.12096332785988</v>
      </c>
      <c r="R24" s="40">
        <f t="shared" si="14"/>
        <v>0.17549266664696253</v>
      </c>
      <c r="S24" s="4">
        <f t="shared" si="15"/>
        <v>32.5983350324362</v>
      </c>
      <c r="T24" s="39">
        <f t="shared" si="16"/>
        <v>32.77382769908316</v>
      </c>
    </row>
    <row r="25" spans="1:20" ht="12.75">
      <c r="A25" s="4">
        <f t="shared" si="2"/>
        <v>9</v>
      </c>
      <c r="B25" s="4">
        <f t="shared" si="3"/>
        <v>1</v>
      </c>
      <c r="C25" s="4">
        <f t="shared" si="3"/>
        <v>0.013</v>
      </c>
      <c r="D25" s="4">
        <f t="shared" si="0"/>
        <v>0.098</v>
      </c>
      <c r="E25" s="4">
        <f t="shared" si="4"/>
        <v>7.541</v>
      </c>
      <c r="F25" s="15">
        <f t="shared" si="1"/>
        <v>7.639</v>
      </c>
      <c r="G25" s="4">
        <f t="shared" si="5"/>
        <v>0.01</v>
      </c>
      <c r="H25" s="4">
        <f t="shared" si="5"/>
        <v>2.5</v>
      </c>
      <c r="I25" s="4">
        <f t="shared" si="6"/>
        <v>19.22192</v>
      </c>
      <c r="J25" s="4">
        <f t="shared" si="7"/>
        <v>0.32041</v>
      </c>
      <c r="K25" s="16">
        <f t="shared" si="8"/>
        <v>19.54233</v>
      </c>
      <c r="L25" s="41">
        <f t="shared" si="9"/>
        <v>0.2016726680772071</v>
      </c>
      <c r="M25" s="24">
        <f t="shared" si="10"/>
        <v>3.9214480623875207</v>
      </c>
      <c r="N25" s="42">
        <f t="shared" si="11"/>
        <v>0.7983273319227929</v>
      </c>
      <c r="O25" s="25">
        <f t="shared" si="12"/>
        <v>15.523170287612478</v>
      </c>
      <c r="P25" s="4">
        <f t="shared" si="13"/>
        <v>-0.005</v>
      </c>
      <c r="Q25" s="38">
        <f t="shared" si="13"/>
        <v>2.12096332785988</v>
      </c>
      <c r="R25" s="40">
        <f t="shared" si="14"/>
        <v>0.15024721306700914</v>
      </c>
      <c r="S25" s="4">
        <f t="shared" si="15"/>
        <v>32.77382769908316</v>
      </c>
      <c r="T25" s="39">
        <f t="shared" si="16"/>
        <v>32.92407491215017</v>
      </c>
    </row>
    <row r="26" spans="1:20" ht="12.75">
      <c r="A26" s="4">
        <f t="shared" si="2"/>
        <v>10</v>
      </c>
      <c r="B26" s="4">
        <f t="shared" si="3"/>
        <v>1</v>
      </c>
      <c r="C26" s="4">
        <f t="shared" si="3"/>
        <v>0.013</v>
      </c>
      <c r="D26" s="4">
        <f t="shared" si="0"/>
        <v>0.099</v>
      </c>
      <c r="E26" s="4">
        <f t="shared" si="4"/>
        <v>7.639</v>
      </c>
      <c r="F26" s="15">
        <f t="shared" si="1"/>
        <v>7.738</v>
      </c>
      <c r="G26" s="4">
        <f t="shared" si="5"/>
        <v>0.01</v>
      </c>
      <c r="H26" s="4">
        <f t="shared" si="5"/>
        <v>2.5</v>
      </c>
      <c r="I26" s="4">
        <f t="shared" si="6"/>
        <v>19.54233</v>
      </c>
      <c r="J26" s="4">
        <f t="shared" si="7"/>
        <v>0.32389</v>
      </c>
      <c r="K26" s="16">
        <f t="shared" si="8"/>
        <v>19.86622</v>
      </c>
      <c r="L26" s="41">
        <f t="shared" si="9"/>
        <v>0.21175630148106747</v>
      </c>
      <c r="M26" s="24">
        <f t="shared" si="10"/>
        <v>4.1857632852511655</v>
      </c>
      <c r="N26" s="42">
        <f t="shared" si="11"/>
        <v>0.7882436985189325</v>
      </c>
      <c r="O26" s="25">
        <f t="shared" si="12"/>
        <v>15.581125614748832</v>
      </c>
      <c r="P26" s="4">
        <f t="shared" si="13"/>
        <v>-0.005</v>
      </c>
      <c r="Q26" s="38">
        <f t="shared" si="13"/>
        <v>2.12096332785988</v>
      </c>
      <c r="R26" s="40">
        <f t="shared" si="14"/>
        <v>0.12292112351032794</v>
      </c>
      <c r="S26" s="4">
        <f t="shared" si="15"/>
        <v>32.92407491215017</v>
      </c>
      <c r="T26" s="39">
        <f t="shared" si="16"/>
        <v>33.0469960356605</v>
      </c>
    </row>
    <row r="27" spans="1:20" ht="12.75">
      <c r="A27" s="4">
        <f t="shared" si="2"/>
        <v>11</v>
      </c>
      <c r="B27" s="4">
        <f t="shared" si="3"/>
        <v>1</v>
      </c>
      <c r="C27" s="4">
        <f t="shared" si="3"/>
        <v>0.013</v>
      </c>
      <c r="D27" s="4">
        <f t="shared" si="0"/>
        <v>0.101</v>
      </c>
      <c r="E27" s="4">
        <f t="shared" si="4"/>
        <v>7.738</v>
      </c>
      <c r="F27" s="15">
        <f t="shared" si="1"/>
        <v>7.839</v>
      </c>
      <c r="G27" s="4">
        <f t="shared" si="5"/>
        <v>0.01</v>
      </c>
      <c r="H27" s="4">
        <f t="shared" si="5"/>
        <v>2.5</v>
      </c>
      <c r="I27" s="4">
        <f t="shared" si="6"/>
        <v>19.86622</v>
      </c>
      <c r="J27" s="4">
        <f t="shared" si="7"/>
        <v>0.32988</v>
      </c>
      <c r="K27" s="16">
        <f t="shared" si="8"/>
        <v>20.196099999999998</v>
      </c>
      <c r="L27" s="41">
        <f t="shared" si="9"/>
        <v>0.22234411655512085</v>
      </c>
      <c r="M27" s="24">
        <f t="shared" si="10"/>
        <v>4.4680315922970815</v>
      </c>
      <c r="N27" s="42">
        <f t="shared" si="11"/>
        <v>0.7776558834448791</v>
      </c>
      <c r="O27" s="25">
        <f t="shared" si="12"/>
        <v>15.627087907702919</v>
      </c>
      <c r="P27" s="4">
        <f t="shared" si="13"/>
        <v>-0.005</v>
      </c>
      <c r="Q27" s="38">
        <f t="shared" si="13"/>
        <v>2.12096332785988</v>
      </c>
      <c r="R27" s="40">
        <f t="shared" si="14"/>
        <v>0.09748433781997116</v>
      </c>
      <c r="S27" s="4">
        <f t="shared" si="15"/>
        <v>33.0469960356605</v>
      </c>
      <c r="T27" s="39">
        <f t="shared" si="16"/>
        <v>33.14448037348047</v>
      </c>
    </row>
    <row r="28" spans="1:20" ht="12.75">
      <c r="A28" s="4">
        <f t="shared" si="2"/>
        <v>12</v>
      </c>
      <c r="B28" s="4">
        <f t="shared" si="3"/>
        <v>1</v>
      </c>
      <c r="C28" s="4">
        <f t="shared" si="3"/>
        <v>0.013</v>
      </c>
      <c r="D28" s="4">
        <f t="shared" si="0"/>
        <v>0.102</v>
      </c>
      <c r="E28" s="4">
        <f t="shared" si="4"/>
        <v>7.839</v>
      </c>
      <c r="F28" s="15">
        <f t="shared" si="1"/>
        <v>7.941000000000001</v>
      </c>
      <c r="G28" s="4">
        <f t="shared" si="5"/>
        <v>0.01</v>
      </c>
      <c r="H28" s="4">
        <f t="shared" si="5"/>
        <v>2.5</v>
      </c>
      <c r="I28" s="4">
        <f t="shared" si="6"/>
        <v>20.196099999999998</v>
      </c>
      <c r="J28" s="4">
        <f t="shared" si="7"/>
        <v>0.33339</v>
      </c>
      <c r="K28" s="16">
        <f t="shared" si="8"/>
        <v>20.52949</v>
      </c>
      <c r="L28" s="41">
        <f t="shared" si="9"/>
        <v>0.2334613223828769</v>
      </c>
      <c r="M28" s="24">
        <f t="shared" si="10"/>
        <v>4.768877673829817</v>
      </c>
      <c r="N28" s="42">
        <f t="shared" si="11"/>
        <v>0.7665386776171231</v>
      </c>
      <c r="O28" s="25">
        <f t="shared" si="12"/>
        <v>15.657964876170183</v>
      </c>
      <c r="P28" s="4">
        <f t="shared" si="13"/>
        <v>-0.005</v>
      </c>
      <c r="Q28" s="38">
        <f t="shared" si="13"/>
        <v>2.12096332785988</v>
      </c>
      <c r="R28" s="40">
        <f t="shared" si="14"/>
        <v>0.06548891779455437</v>
      </c>
      <c r="S28" s="4">
        <f t="shared" si="15"/>
        <v>33.14448037348047</v>
      </c>
      <c r="T28" s="39">
        <f t="shared" si="16"/>
        <v>33.20996929127502</v>
      </c>
    </row>
    <row r="29" spans="1:20" ht="12.75">
      <c r="A29" s="4">
        <f t="shared" si="2"/>
        <v>13</v>
      </c>
      <c r="B29" s="4">
        <f t="shared" si="3"/>
        <v>1</v>
      </c>
      <c r="C29" s="4">
        <f t="shared" si="3"/>
        <v>0.013</v>
      </c>
      <c r="D29" s="4">
        <f t="shared" si="0"/>
        <v>0.103</v>
      </c>
      <c r="E29" s="4">
        <f t="shared" si="4"/>
        <v>7.941000000000001</v>
      </c>
      <c r="F29" s="15">
        <f t="shared" si="1"/>
        <v>8.044</v>
      </c>
      <c r="G29" s="4">
        <f t="shared" si="5"/>
        <v>0.01</v>
      </c>
      <c r="H29" s="4">
        <f t="shared" si="5"/>
        <v>2.5</v>
      </c>
      <c r="I29" s="4">
        <f t="shared" si="6"/>
        <v>20.52949</v>
      </c>
      <c r="J29" s="4">
        <f t="shared" si="7"/>
        <v>0.33691000000000004</v>
      </c>
      <c r="K29" s="16">
        <f t="shared" si="8"/>
        <v>20.8664</v>
      </c>
      <c r="L29" s="41">
        <f t="shared" si="9"/>
        <v>0.24513438850202074</v>
      </c>
      <c r="M29" s="24">
        <f t="shared" si="10"/>
        <v>5.089496843217372</v>
      </c>
      <c r="N29" s="42">
        <f t="shared" si="11"/>
        <v>0.7548656114979793</v>
      </c>
      <c r="O29" s="25">
        <f t="shared" si="12"/>
        <v>15.672571156782627</v>
      </c>
      <c r="P29" s="4">
        <f t="shared" si="13"/>
        <v>-0.005</v>
      </c>
      <c r="Q29" s="38">
        <f t="shared" si="13"/>
        <v>2.12096332785988</v>
      </c>
      <c r="R29" s="40">
        <f t="shared" si="14"/>
        <v>0.030979385535424613</v>
      </c>
      <c r="S29" s="4">
        <f t="shared" si="15"/>
        <v>33.20996929127502</v>
      </c>
      <c r="T29" s="39">
        <f t="shared" si="16"/>
        <v>33.24094867681045</v>
      </c>
    </row>
    <row r="30" spans="1:20" ht="12.75">
      <c r="A30" s="4">
        <f t="shared" si="2"/>
        <v>14</v>
      </c>
      <c r="B30" s="4">
        <f t="shared" si="3"/>
        <v>1</v>
      </c>
      <c r="C30" s="4">
        <f t="shared" si="3"/>
        <v>0.013</v>
      </c>
      <c r="D30" s="4">
        <f t="shared" si="0"/>
        <v>0.105</v>
      </c>
      <c r="E30" s="4">
        <f t="shared" si="4"/>
        <v>8.044</v>
      </c>
      <c r="F30" s="15">
        <f t="shared" si="1"/>
        <v>8.149000000000001</v>
      </c>
      <c r="G30" s="4">
        <f t="shared" si="5"/>
        <v>0.01</v>
      </c>
      <c r="H30" s="4">
        <f t="shared" si="5"/>
        <v>2.5</v>
      </c>
      <c r="I30" s="4">
        <f t="shared" si="6"/>
        <v>20.8664</v>
      </c>
      <c r="J30" s="4">
        <f t="shared" si="7"/>
        <v>0.34294</v>
      </c>
      <c r="K30" s="16">
        <f t="shared" si="8"/>
        <v>21.209339999999997</v>
      </c>
      <c r="L30" s="41">
        <f t="shared" si="9"/>
        <v>0.2573911079271218</v>
      </c>
      <c r="M30" s="24">
        <f t="shared" si="10"/>
        <v>5.431800043398005</v>
      </c>
      <c r="N30" s="42">
        <f t="shared" si="11"/>
        <v>0.7426088920728782</v>
      </c>
      <c r="O30" s="25">
        <f t="shared" si="12"/>
        <v>15.671493256601991</v>
      </c>
      <c r="P30" s="4">
        <f t="shared" si="13"/>
        <v>-0.005</v>
      </c>
      <c r="Q30" s="38">
        <f t="shared" si="13"/>
        <v>2.12096332785988</v>
      </c>
      <c r="R30" s="40">
        <f t="shared" si="14"/>
        <v>-0.002286186754223024</v>
      </c>
      <c r="S30" s="4">
        <f t="shared" si="15"/>
        <v>33.24094867681045</v>
      </c>
      <c r="T30" s="39">
        <f t="shared" si="16"/>
        <v>33.23866249005622</v>
      </c>
    </row>
    <row r="31" spans="1:20" ht="12.75">
      <c r="A31" s="4">
        <f t="shared" si="2"/>
        <v>15</v>
      </c>
      <c r="B31" s="4">
        <f t="shared" si="3"/>
        <v>1</v>
      </c>
      <c r="C31" s="4">
        <f t="shared" si="3"/>
        <v>0.013</v>
      </c>
      <c r="D31" s="4">
        <f t="shared" si="0"/>
        <v>0.106</v>
      </c>
      <c r="E31" s="4">
        <f t="shared" si="4"/>
        <v>8.149000000000001</v>
      </c>
      <c r="F31" s="15">
        <f t="shared" si="1"/>
        <v>8.255</v>
      </c>
      <c r="G31" s="4">
        <f t="shared" si="5"/>
        <v>0.01</v>
      </c>
      <c r="H31" s="4">
        <f t="shared" si="5"/>
        <v>2.5</v>
      </c>
      <c r="I31" s="4">
        <f t="shared" si="6"/>
        <v>21.209339999999997</v>
      </c>
      <c r="J31" s="4">
        <f t="shared" si="7"/>
        <v>0.34649</v>
      </c>
      <c r="K31" s="16">
        <f t="shared" si="8"/>
        <v>21.555829999999997</v>
      </c>
      <c r="L31" s="41">
        <f t="shared" si="9"/>
        <v>0.27026066332347787</v>
      </c>
      <c r="M31" s="24">
        <f t="shared" si="10"/>
        <v>5.796564449716682</v>
      </c>
      <c r="N31" s="42">
        <f t="shared" si="11"/>
        <v>0.7297393366765221</v>
      </c>
      <c r="O31" s="25">
        <f t="shared" si="12"/>
        <v>15.651486400283316</v>
      </c>
      <c r="P31" s="4">
        <f t="shared" si="13"/>
        <v>-0.005</v>
      </c>
      <c r="Q31" s="38">
        <f t="shared" si="13"/>
        <v>2.12096332785988</v>
      </c>
      <c r="R31" s="40">
        <f t="shared" si="14"/>
        <v>-0.042433808557671496</v>
      </c>
      <c r="S31" s="4">
        <f t="shared" si="15"/>
        <v>33.23866249005622</v>
      </c>
      <c r="T31" s="39">
        <f t="shared" si="16"/>
        <v>33.196228681498546</v>
      </c>
    </row>
    <row r="32" spans="1:20" ht="12.75">
      <c r="A32" s="4">
        <f t="shared" si="2"/>
        <v>16</v>
      </c>
      <c r="B32" s="4">
        <f t="shared" si="3"/>
        <v>1</v>
      </c>
      <c r="C32" s="4">
        <f t="shared" si="3"/>
        <v>0.013</v>
      </c>
      <c r="D32" s="4">
        <f t="shared" si="0"/>
        <v>0.107</v>
      </c>
      <c r="E32" s="4">
        <f t="shared" si="4"/>
        <v>8.255</v>
      </c>
      <c r="F32" s="15">
        <f t="shared" si="1"/>
        <v>8.362</v>
      </c>
      <c r="G32" s="4">
        <f t="shared" si="5"/>
        <v>0.01</v>
      </c>
      <c r="H32" s="4">
        <f t="shared" si="5"/>
        <v>2.5</v>
      </c>
      <c r="I32" s="4">
        <f t="shared" si="6"/>
        <v>21.555829999999997</v>
      </c>
      <c r="J32" s="4">
        <f t="shared" si="7"/>
        <v>0.35005000000000003</v>
      </c>
      <c r="K32" s="16">
        <f t="shared" si="8"/>
        <v>21.905879999999996</v>
      </c>
      <c r="L32" s="41">
        <f t="shared" si="9"/>
        <v>0.2837736964896518</v>
      </c>
      <c r="M32" s="24">
        <f t="shared" si="10"/>
        <v>6.185230979746438</v>
      </c>
      <c r="N32" s="42">
        <f t="shared" si="11"/>
        <v>0.7162263035103482</v>
      </c>
      <c r="O32" s="25">
        <f t="shared" si="12"/>
        <v>15.611119620253557</v>
      </c>
      <c r="P32" s="4">
        <f t="shared" si="13"/>
        <v>-0.005</v>
      </c>
      <c r="Q32" s="38">
        <f t="shared" si="13"/>
        <v>2.12096332785988</v>
      </c>
      <c r="R32" s="40">
        <f t="shared" si="14"/>
        <v>-0.08561646010690473</v>
      </c>
      <c r="S32" s="4">
        <f t="shared" si="15"/>
        <v>33.196228681498546</v>
      </c>
      <c r="T32" s="39">
        <f t="shared" si="16"/>
        <v>33.11061222139164</v>
      </c>
    </row>
    <row r="33" spans="1:20" ht="12.75">
      <c r="A33" s="4">
        <f t="shared" si="2"/>
        <v>17</v>
      </c>
      <c r="B33" s="4">
        <f t="shared" si="3"/>
        <v>1</v>
      </c>
      <c r="C33" s="4">
        <f t="shared" si="3"/>
        <v>0.013</v>
      </c>
      <c r="D33" s="4">
        <f t="shared" si="0"/>
        <v>0.109</v>
      </c>
      <c r="E33" s="4">
        <f t="shared" si="4"/>
        <v>8.362</v>
      </c>
      <c r="F33" s="15">
        <f t="shared" si="1"/>
        <v>8.471</v>
      </c>
      <c r="G33" s="4">
        <f t="shared" si="5"/>
        <v>0.01</v>
      </c>
      <c r="H33" s="4">
        <f t="shared" si="5"/>
        <v>2.5</v>
      </c>
      <c r="I33" s="4">
        <f t="shared" si="6"/>
        <v>21.905879999999996</v>
      </c>
      <c r="J33" s="4">
        <f t="shared" si="7"/>
        <v>0.35612</v>
      </c>
      <c r="K33" s="16">
        <f t="shared" si="8"/>
        <v>22.261999999999997</v>
      </c>
      <c r="L33" s="41">
        <f t="shared" si="9"/>
        <v>0.2979623813141344</v>
      </c>
      <c r="M33" s="24">
        <f t="shared" si="10"/>
        <v>6.600072340151183</v>
      </c>
      <c r="N33" s="42">
        <f t="shared" si="11"/>
        <v>0.7020376186858657</v>
      </c>
      <c r="O33" s="25">
        <f t="shared" si="12"/>
        <v>15.550617659848815</v>
      </c>
      <c r="P33" s="4">
        <f t="shared" si="13"/>
        <v>-0.005</v>
      </c>
      <c r="Q33" s="38">
        <f t="shared" si="13"/>
        <v>2.12096332785988</v>
      </c>
      <c r="R33" s="40">
        <f t="shared" si="14"/>
        <v>-0.1283224392820899</v>
      </c>
      <c r="S33" s="4">
        <f t="shared" si="15"/>
        <v>33.11061222139164</v>
      </c>
      <c r="T33" s="39">
        <f t="shared" si="16"/>
        <v>32.982289782109554</v>
      </c>
    </row>
    <row r="34" spans="1:20" ht="12.75">
      <c r="A34" s="4">
        <f t="shared" si="2"/>
        <v>18</v>
      </c>
      <c r="B34" s="4">
        <f aca="true" t="shared" si="17" ref="B34:C49">B33</f>
        <v>1</v>
      </c>
      <c r="C34" s="4">
        <f t="shared" si="17"/>
        <v>0.013</v>
      </c>
      <c r="D34" s="4">
        <f t="shared" si="0"/>
        <v>0.11</v>
      </c>
      <c r="E34" s="4">
        <f t="shared" si="4"/>
        <v>8.471</v>
      </c>
      <c r="F34" s="15">
        <f t="shared" si="1"/>
        <v>8.581</v>
      </c>
      <c r="G34" s="4">
        <f t="shared" si="5"/>
        <v>0.01</v>
      </c>
      <c r="H34" s="4">
        <f t="shared" si="5"/>
        <v>2.5</v>
      </c>
      <c r="I34" s="4">
        <f t="shared" si="6"/>
        <v>22.261999999999997</v>
      </c>
      <c r="J34" s="4">
        <f t="shared" si="7"/>
        <v>0.35971000000000003</v>
      </c>
      <c r="K34" s="16">
        <f t="shared" si="8"/>
        <v>22.621709999999997</v>
      </c>
      <c r="L34" s="41">
        <f t="shared" si="9"/>
        <v>0.3128605003798411</v>
      </c>
      <c r="M34" s="24">
        <f t="shared" si="10"/>
        <v>7.0420523124974155</v>
      </c>
      <c r="N34" s="42">
        <f t="shared" si="11"/>
        <v>0.687139499620159</v>
      </c>
      <c r="O34" s="25">
        <f t="shared" si="12"/>
        <v>15.466549137502582</v>
      </c>
      <c r="P34" s="4">
        <f t="shared" si="13"/>
        <v>-0.005</v>
      </c>
      <c r="Q34" s="38">
        <f t="shared" si="13"/>
        <v>2.12096332785988</v>
      </c>
      <c r="R34" s="40">
        <f t="shared" si="14"/>
        <v>-0.17830625292372754</v>
      </c>
      <c r="S34" s="4">
        <f t="shared" si="15"/>
        <v>32.982289782109554</v>
      </c>
      <c r="T34" s="39">
        <f t="shared" si="16"/>
        <v>32.80398352918583</v>
      </c>
    </row>
    <row r="35" spans="1:20" ht="12.75">
      <c r="A35" s="4">
        <f t="shared" si="2"/>
        <v>19</v>
      </c>
      <c r="B35" s="4">
        <f t="shared" si="17"/>
        <v>1</v>
      </c>
      <c r="C35" s="4">
        <f t="shared" si="17"/>
        <v>0.013</v>
      </c>
      <c r="D35" s="4">
        <f t="shared" si="0"/>
        <v>0.112</v>
      </c>
      <c r="E35" s="4">
        <f t="shared" si="4"/>
        <v>8.581</v>
      </c>
      <c r="F35" s="15">
        <f t="shared" si="1"/>
        <v>8.693</v>
      </c>
      <c r="G35" s="4">
        <f t="shared" si="5"/>
        <v>0.01</v>
      </c>
      <c r="H35" s="4">
        <f t="shared" si="5"/>
        <v>2.5</v>
      </c>
      <c r="I35" s="4">
        <f t="shared" si="6"/>
        <v>22.621709999999997</v>
      </c>
      <c r="J35" s="4">
        <f t="shared" si="7"/>
        <v>0.36581</v>
      </c>
      <c r="K35" s="16">
        <f t="shared" si="8"/>
        <v>22.987519999999996</v>
      </c>
      <c r="L35" s="41">
        <f t="shared" si="9"/>
        <v>0.32850352539883315</v>
      </c>
      <c r="M35" s="24">
        <f t="shared" si="10"/>
        <v>7.513723953375303</v>
      </c>
      <c r="N35" s="42">
        <f t="shared" si="11"/>
        <v>0.6714964746011669</v>
      </c>
      <c r="O35" s="25">
        <f t="shared" si="12"/>
        <v>15.358858446624692</v>
      </c>
      <c r="P35" s="4">
        <f t="shared" si="13"/>
        <v>-0.005</v>
      </c>
      <c r="Q35" s="38">
        <f t="shared" si="13"/>
        <v>2.12096332785988</v>
      </c>
      <c r="R35" s="40">
        <f t="shared" si="14"/>
        <v>-0.22840800610389886</v>
      </c>
      <c r="S35" s="4">
        <f t="shared" si="15"/>
        <v>32.80398352918583</v>
      </c>
      <c r="T35" s="39">
        <f t="shared" si="16"/>
        <v>32.57557552308193</v>
      </c>
    </row>
    <row r="36" spans="1:20" ht="12.75">
      <c r="A36" s="4">
        <f t="shared" si="2"/>
        <v>20</v>
      </c>
      <c r="B36" s="4">
        <f t="shared" si="17"/>
        <v>1</v>
      </c>
      <c r="C36" s="4">
        <f t="shared" si="17"/>
        <v>0.013</v>
      </c>
      <c r="D36" s="4">
        <f t="shared" si="0"/>
        <v>0.113</v>
      </c>
      <c r="E36" s="4">
        <f t="shared" si="4"/>
        <v>8.693</v>
      </c>
      <c r="F36" s="15">
        <f t="shared" si="1"/>
        <v>8.806</v>
      </c>
      <c r="G36" s="4">
        <f t="shared" si="5"/>
        <v>0.01</v>
      </c>
      <c r="H36" s="4">
        <f t="shared" si="5"/>
        <v>2.5</v>
      </c>
      <c r="I36" s="4">
        <f t="shared" si="6"/>
        <v>22.987519999999996</v>
      </c>
      <c r="J36" s="4">
        <f t="shared" si="7"/>
        <v>0.36943000000000004</v>
      </c>
      <c r="K36" s="16">
        <f t="shared" si="8"/>
        <v>23.356949999999998</v>
      </c>
      <c r="L36" s="41">
        <f t="shared" si="9"/>
        <v>0.3449287016687748</v>
      </c>
      <c r="M36" s="24">
        <f t="shared" si="10"/>
        <v>8.016200026250276</v>
      </c>
      <c r="N36" s="42">
        <f t="shared" si="11"/>
        <v>0.6550712983312252</v>
      </c>
      <c r="O36" s="25">
        <f t="shared" si="12"/>
        <v>15.22396522374972</v>
      </c>
      <c r="P36" s="4">
        <f t="shared" si="13"/>
        <v>-0.005</v>
      </c>
      <c r="Q36" s="38">
        <f t="shared" si="13"/>
        <v>2.12096332785988</v>
      </c>
      <c r="R36" s="40">
        <f t="shared" si="14"/>
        <v>-0.28610357889464455</v>
      </c>
      <c r="S36" s="4">
        <f t="shared" si="15"/>
        <v>32.57557552308193</v>
      </c>
      <c r="T36" s="39">
        <f t="shared" si="16"/>
        <v>32.289471944187284</v>
      </c>
    </row>
    <row r="37" spans="1:20" ht="12.75">
      <c r="A37" s="4">
        <f t="shared" si="2"/>
        <v>21</v>
      </c>
      <c r="B37" s="4">
        <f t="shared" si="17"/>
        <v>1</v>
      </c>
      <c r="C37" s="4">
        <f t="shared" si="17"/>
        <v>0.013</v>
      </c>
      <c r="D37" s="4">
        <f t="shared" si="0"/>
        <v>0.114</v>
      </c>
      <c r="E37" s="4">
        <f t="shared" si="4"/>
        <v>8.806</v>
      </c>
      <c r="F37" s="15">
        <f t="shared" si="1"/>
        <v>8.92</v>
      </c>
      <c r="G37" s="4">
        <f t="shared" si="5"/>
        <v>0.01</v>
      </c>
      <c r="H37" s="4">
        <f t="shared" si="5"/>
        <v>2.5</v>
      </c>
      <c r="I37" s="4">
        <f t="shared" si="6"/>
        <v>23.356949999999998</v>
      </c>
      <c r="J37" s="4">
        <f t="shared" si="7"/>
        <v>0.37306000000000006</v>
      </c>
      <c r="K37" s="16">
        <f t="shared" si="8"/>
        <v>23.730009999999996</v>
      </c>
      <c r="L37" s="41">
        <f t="shared" si="9"/>
        <v>0.3621751367522136</v>
      </c>
      <c r="M37" s="24">
        <f t="shared" si="10"/>
        <v>8.551447518796987</v>
      </c>
      <c r="N37" s="42">
        <f t="shared" si="11"/>
        <v>0.6378248632477864</v>
      </c>
      <c r="O37" s="25">
        <f t="shared" si="12"/>
        <v>15.05991243120301</v>
      </c>
      <c r="P37" s="4">
        <f t="shared" si="13"/>
        <v>-0.005</v>
      </c>
      <c r="Q37" s="38">
        <f t="shared" si="13"/>
        <v>2.12096332785988</v>
      </c>
      <c r="R37" s="40">
        <f t="shared" si="14"/>
        <v>-0.3479499568245782</v>
      </c>
      <c r="S37" s="4">
        <f t="shared" si="15"/>
        <v>32.289471944187284</v>
      </c>
      <c r="T37" s="39">
        <f t="shared" si="16"/>
        <v>31.941521987362705</v>
      </c>
    </row>
    <row r="38" spans="1:20" ht="12.75">
      <c r="A38" s="4">
        <f t="shared" si="2"/>
        <v>22</v>
      </c>
      <c r="B38" s="4">
        <f t="shared" si="17"/>
        <v>1</v>
      </c>
      <c r="C38" s="4">
        <f t="shared" si="17"/>
        <v>0.013</v>
      </c>
      <c r="D38" s="4">
        <f t="shared" si="0"/>
        <v>0.116</v>
      </c>
      <c r="E38" s="4">
        <f t="shared" si="4"/>
        <v>8.92</v>
      </c>
      <c r="F38" s="15">
        <f t="shared" si="1"/>
        <v>9.036</v>
      </c>
      <c r="G38" s="4">
        <f t="shared" si="5"/>
        <v>0.01</v>
      </c>
      <c r="H38" s="4">
        <f t="shared" si="5"/>
        <v>2.5</v>
      </c>
      <c r="I38" s="4">
        <f t="shared" si="6"/>
        <v>23.730009999999996</v>
      </c>
      <c r="J38" s="4">
        <f t="shared" si="7"/>
        <v>0.37920000000000004</v>
      </c>
      <c r="K38" s="16">
        <f t="shared" si="8"/>
        <v>24.109209999999997</v>
      </c>
      <c r="L38" s="41">
        <f t="shared" si="9"/>
        <v>0.3802838935898243</v>
      </c>
      <c r="M38" s="24">
        <f t="shared" si="10"/>
        <v>9.122502528923853</v>
      </c>
      <c r="N38" s="42">
        <f t="shared" si="11"/>
        <v>0.6197161064101757</v>
      </c>
      <c r="O38" s="25">
        <f t="shared" si="12"/>
        <v>14.866161421076143</v>
      </c>
      <c r="P38" s="4">
        <f t="shared" si="13"/>
        <v>-0.005</v>
      </c>
      <c r="Q38" s="38">
        <f t="shared" si="13"/>
        <v>2.12096332785988</v>
      </c>
      <c r="R38" s="40">
        <f t="shared" si="14"/>
        <v>-0.4109387872148934</v>
      </c>
      <c r="S38" s="4">
        <f t="shared" si="15"/>
        <v>31.941521987362705</v>
      </c>
      <c r="T38" s="39">
        <f t="shared" si="16"/>
        <v>31.530583200147813</v>
      </c>
    </row>
    <row r="39" spans="1:20" ht="12.75">
      <c r="A39" s="4">
        <f t="shared" si="2"/>
        <v>23</v>
      </c>
      <c r="B39" s="4">
        <f t="shared" si="17"/>
        <v>1</v>
      </c>
      <c r="C39" s="4">
        <f t="shared" si="17"/>
        <v>0.013</v>
      </c>
      <c r="D39" s="4">
        <f t="shared" si="0"/>
        <v>0.117</v>
      </c>
      <c r="E39" s="4">
        <f t="shared" si="4"/>
        <v>9.036</v>
      </c>
      <c r="F39" s="15">
        <f t="shared" si="1"/>
        <v>9.153</v>
      </c>
      <c r="G39" s="4">
        <f t="shared" si="5"/>
        <v>0.01</v>
      </c>
      <c r="H39" s="4">
        <f t="shared" si="5"/>
        <v>2.5</v>
      </c>
      <c r="I39" s="4">
        <f t="shared" si="6"/>
        <v>24.109209999999997</v>
      </c>
      <c r="J39" s="4">
        <f t="shared" si="7"/>
        <v>0.38286000000000003</v>
      </c>
      <c r="K39" s="16">
        <f t="shared" si="8"/>
        <v>24.49207</v>
      </c>
      <c r="L39" s="41">
        <f t="shared" si="9"/>
        <v>0.3992980882693155</v>
      </c>
      <c r="M39" s="24">
        <f t="shared" si="10"/>
        <v>9.730738545114463</v>
      </c>
      <c r="N39" s="42">
        <f t="shared" si="11"/>
        <v>0.6007019117306844</v>
      </c>
      <c r="O39" s="25">
        <f t="shared" si="12"/>
        <v>14.638871104885535</v>
      </c>
      <c r="P39" s="4">
        <f t="shared" si="13"/>
        <v>-0.005</v>
      </c>
      <c r="Q39" s="38">
        <f t="shared" si="13"/>
        <v>2.12096332785988</v>
      </c>
      <c r="R39" s="40">
        <f t="shared" si="14"/>
        <v>-0.4820744254179561</v>
      </c>
      <c r="S39" s="4">
        <f t="shared" si="15"/>
        <v>31.530583200147813</v>
      </c>
      <c r="T39" s="39">
        <f t="shared" si="16"/>
        <v>31.048508774729857</v>
      </c>
    </row>
    <row r="40" spans="1:20" ht="12.75">
      <c r="A40" s="4">
        <f t="shared" si="2"/>
        <v>24</v>
      </c>
      <c r="B40" s="4">
        <f t="shared" si="17"/>
        <v>1</v>
      </c>
      <c r="C40" s="4">
        <f t="shared" si="17"/>
        <v>0.013</v>
      </c>
      <c r="D40" s="4">
        <f t="shared" si="0"/>
        <v>0.119</v>
      </c>
      <c r="E40" s="4">
        <f t="shared" si="4"/>
        <v>9.153</v>
      </c>
      <c r="F40" s="15">
        <f t="shared" si="1"/>
        <v>9.272</v>
      </c>
      <c r="G40" s="4">
        <f t="shared" si="5"/>
        <v>0.01</v>
      </c>
      <c r="H40" s="4">
        <f t="shared" si="5"/>
        <v>2.5</v>
      </c>
      <c r="I40" s="4">
        <f t="shared" si="6"/>
        <v>24.49207</v>
      </c>
      <c r="J40" s="4">
        <f t="shared" si="7"/>
        <v>0.38903</v>
      </c>
      <c r="K40" s="16">
        <f t="shared" si="8"/>
        <v>24.881099999999996</v>
      </c>
      <c r="L40" s="41">
        <f t="shared" si="9"/>
        <v>0.4192629926827813</v>
      </c>
      <c r="M40" s="24">
        <f t="shared" si="10"/>
        <v>10.37956582500335</v>
      </c>
      <c r="N40" s="42">
        <f t="shared" si="11"/>
        <v>0.5807370073172187</v>
      </c>
      <c r="O40" s="25">
        <f t="shared" si="12"/>
        <v>14.377128674996644</v>
      </c>
      <c r="P40" s="4">
        <f t="shared" si="13"/>
        <v>-0.005</v>
      </c>
      <c r="Q40" s="38">
        <f t="shared" si="13"/>
        <v>2.12096332785988</v>
      </c>
      <c r="R40" s="40">
        <f t="shared" si="14"/>
        <v>-0.5551460951392727</v>
      </c>
      <c r="S40" s="4">
        <f t="shared" si="15"/>
        <v>31.048508774729857</v>
      </c>
      <c r="T40" s="39">
        <f t="shared" si="16"/>
        <v>30.493362679590586</v>
      </c>
    </row>
    <row r="41" spans="1:20" ht="12.75">
      <c r="A41" s="4">
        <f t="shared" si="2"/>
        <v>25</v>
      </c>
      <c r="B41" s="4">
        <f t="shared" si="17"/>
        <v>1</v>
      </c>
      <c r="C41" s="4">
        <f t="shared" si="17"/>
        <v>0.013</v>
      </c>
      <c r="D41" s="4">
        <f t="shared" si="0"/>
        <v>0.121</v>
      </c>
      <c r="E41" s="4">
        <f t="shared" si="4"/>
        <v>9.272</v>
      </c>
      <c r="F41" s="15">
        <f t="shared" si="1"/>
        <v>9.393</v>
      </c>
      <c r="G41" s="4">
        <f t="shared" si="5"/>
        <v>0.01</v>
      </c>
      <c r="H41" s="4">
        <f t="shared" si="5"/>
        <v>2.5</v>
      </c>
      <c r="I41" s="4">
        <f t="shared" si="6"/>
        <v>24.881099999999996</v>
      </c>
      <c r="J41" s="4">
        <f t="shared" si="7"/>
        <v>0.39522</v>
      </c>
      <c r="K41" s="16">
        <f t="shared" si="8"/>
        <v>25.276319999999995</v>
      </c>
      <c r="L41" s="41">
        <f t="shared" si="9"/>
        <v>0.44022614231692037</v>
      </c>
      <c r="M41" s="24">
        <f t="shared" si="10"/>
        <v>11.071660361340179</v>
      </c>
      <c r="N41" s="42">
        <f t="shared" si="11"/>
        <v>0.5597738576830796</v>
      </c>
      <c r="O41" s="25">
        <f t="shared" si="12"/>
        <v>14.078278038659818</v>
      </c>
      <c r="P41" s="4">
        <f t="shared" si="13"/>
        <v>-0.005</v>
      </c>
      <c r="Q41" s="38">
        <f t="shared" si="13"/>
        <v>2.12096332785988</v>
      </c>
      <c r="R41" s="40">
        <f t="shared" si="14"/>
        <v>-0.6338512401779985</v>
      </c>
      <c r="S41" s="4">
        <f t="shared" si="15"/>
        <v>30.493362679590586</v>
      </c>
      <c r="T41" s="39">
        <f t="shared" si="16"/>
        <v>29.859511439412586</v>
      </c>
    </row>
    <row r="42" spans="1:20" ht="12.75">
      <c r="A42" s="4">
        <f t="shared" si="2"/>
        <v>26</v>
      </c>
      <c r="B42" s="4">
        <f t="shared" si="17"/>
        <v>1</v>
      </c>
      <c r="C42" s="4">
        <f t="shared" si="17"/>
        <v>0.013</v>
      </c>
      <c r="D42" s="4">
        <f t="shared" si="0"/>
        <v>0.122</v>
      </c>
      <c r="E42" s="4">
        <f t="shared" si="4"/>
        <v>9.393</v>
      </c>
      <c r="F42" s="15">
        <f t="shared" si="1"/>
        <v>9.515</v>
      </c>
      <c r="G42" s="4">
        <f t="shared" si="5"/>
        <v>0.01</v>
      </c>
      <c r="H42" s="4">
        <f t="shared" si="5"/>
        <v>2.5</v>
      </c>
      <c r="I42" s="4">
        <f t="shared" si="6"/>
        <v>25.276319999999995</v>
      </c>
      <c r="J42" s="4">
        <f t="shared" si="7"/>
        <v>0.39893</v>
      </c>
      <c r="K42" s="16">
        <f t="shared" si="8"/>
        <v>25.675249999999995</v>
      </c>
      <c r="L42" s="41">
        <f t="shared" si="9"/>
        <v>0.4622374494327664</v>
      </c>
      <c r="M42" s="24">
        <f t="shared" si="10"/>
        <v>11.808721763180891</v>
      </c>
      <c r="N42" s="42">
        <f t="shared" si="11"/>
        <v>0.5377625505672337</v>
      </c>
      <c r="O42" s="25">
        <f t="shared" si="12"/>
        <v>13.738151986819105</v>
      </c>
      <c r="P42" s="4">
        <f t="shared" si="13"/>
        <v>-0.005</v>
      </c>
      <c r="Q42" s="38">
        <f t="shared" si="13"/>
        <v>2.12096332785988</v>
      </c>
      <c r="R42" s="40">
        <f t="shared" si="14"/>
        <v>-0.7213948828039202</v>
      </c>
      <c r="S42" s="4">
        <f t="shared" si="15"/>
        <v>29.859511439412586</v>
      </c>
      <c r="T42" s="39">
        <f t="shared" si="16"/>
        <v>29.138116556608665</v>
      </c>
    </row>
    <row r="43" spans="1:20" ht="12.75">
      <c r="A43" s="4">
        <f t="shared" si="2"/>
        <v>27</v>
      </c>
      <c r="B43" s="4">
        <f t="shared" si="17"/>
        <v>1</v>
      </c>
      <c r="C43" s="4">
        <f t="shared" si="17"/>
        <v>0.013</v>
      </c>
      <c r="D43" s="4">
        <f t="shared" si="0"/>
        <v>0.124</v>
      </c>
      <c r="E43" s="4">
        <f t="shared" si="4"/>
        <v>9.515</v>
      </c>
      <c r="F43" s="15">
        <f t="shared" si="1"/>
        <v>9.639000000000001</v>
      </c>
      <c r="G43" s="4">
        <f t="shared" si="5"/>
        <v>0.01</v>
      </c>
      <c r="H43" s="4">
        <f t="shared" si="5"/>
        <v>2.5</v>
      </c>
      <c r="I43" s="4">
        <f t="shared" si="6"/>
        <v>25.675249999999995</v>
      </c>
      <c r="J43" s="4">
        <f t="shared" si="7"/>
        <v>0.40515</v>
      </c>
      <c r="K43" s="16">
        <f t="shared" si="8"/>
        <v>26.080399999999994</v>
      </c>
      <c r="L43" s="41">
        <f t="shared" si="9"/>
        <v>0.4853493219044047</v>
      </c>
      <c r="M43" s="24">
        <f t="shared" si="10"/>
        <v>12.594813932720655</v>
      </c>
      <c r="N43" s="42">
        <f t="shared" si="11"/>
        <v>0.5146506780955953</v>
      </c>
      <c r="O43" s="25">
        <f t="shared" si="12"/>
        <v>13.355184067279339</v>
      </c>
      <c r="P43" s="4">
        <f t="shared" si="13"/>
        <v>-0.005</v>
      </c>
      <c r="Q43" s="38">
        <f t="shared" si="13"/>
        <v>2.12096332785988</v>
      </c>
      <c r="R43" s="40">
        <f t="shared" si="14"/>
        <v>-0.8122609130906366</v>
      </c>
      <c r="S43" s="4">
        <f t="shared" si="15"/>
        <v>29.138116556608665</v>
      </c>
      <c r="T43" s="39">
        <f t="shared" si="16"/>
        <v>28.32585564351803</v>
      </c>
    </row>
    <row r="44" spans="1:20" ht="12.75">
      <c r="A44" s="4">
        <f t="shared" si="2"/>
        <v>28</v>
      </c>
      <c r="B44" s="4">
        <f t="shared" si="17"/>
        <v>1</v>
      </c>
      <c r="C44" s="4">
        <f t="shared" si="17"/>
        <v>0.013</v>
      </c>
      <c r="D44" s="4">
        <f t="shared" si="0"/>
        <v>0.125</v>
      </c>
      <c r="E44" s="4">
        <f t="shared" si="4"/>
        <v>9.639000000000001</v>
      </c>
      <c r="F44" s="15">
        <f t="shared" si="1"/>
        <v>9.764000000000001</v>
      </c>
      <c r="G44" s="4">
        <f t="shared" si="5"/>
        <v>0.01</v>
      </c>
      <c r="H44" s="4">
        <f t="shared" si="5"/>
        <v>2.5</v>
      </c>
      <c r="I44" s="4">
        <f t="shared" si="6"/>
        <v>26.080399999999994</v>
      </c>
      <c r="J44" s="4">
        <f t="shared" si="7"/>
        <v>0.40889000000000003</v>
      </c>
      <c r="K44" s="16">
        <f t="shared" si="8"/>
        <v>26.489289999999993</v>
      </c>
      <c r="L44" s="41">
        <f t="shared" si="9"/>
        <v>0.509616787999625</v>
      </c>
      <c r="M44" s="24">
        <f t="shared" si="10"/>
        <v>13.43188995175963</v>
      </c>
      <c r="N44" s="42">
        <f t="shared" si="11"/>
        <v>0.49038321200037505</v>
      </c>
      <c r="O44" s="25">
        <f t="shared" si="12"/>
        <v>12.924953598240364</v>
      </c>
      <c r="P44" s="4">
        <f t="shared" si="13"/>
        <v>-0.005</v>
      </c>
      <c r="Q44" s="38">
        <f t="shared" si="13"/>
        <v>2.12096332785988</v>
      </c>
      <c r="R44" s="40">
        <f t="shared" si="14"/>
        <v>-0.9125030473596207</v>
      </c>
      <c r="S44" s="4">
        <f t="shared" si="15"/>
        <v>28.32585564351803</v>
      </c>
      <c r="T44" s="39">
        <f t="shared" si="16"/>
        <v>27.413352596158408</v>
      </c>
    </row>
    <row r="45" spans="1:20" ht="12.75">
      <c r="A45" s="4">
        <f t="shared" si="2"/>
        <v>29</v>
      </c>
      <c r="B45" s="4">
        <f t="shared" si="17"/>
        <v>1</v>
      </c>
      <c r="C45" s="4">
        <f t="shared" si="17"/>
        <v>0.013</v>
      </c>
      <c r="D45" s="4">
        <f t="shared" si="0"/>
        <v>0.127</v>
      </c>
      <c r="E45" s="4">
        <f t="shared" si="4"/>
        <v>9.764000000000001</v>
      </c>
      <c r="F45" s="15">
        <f t="shared" si="1"/>
        <v>9.891000000000002</v>
      </c>
      <c r="G45" s="4">
        <f t="shared" si="5"/>
        <v>0.01</v>
      </c>
      <c r="H45" s="4">
        <f t="shared" si="5"/>
        <v>2.5</v>
      </c>
      <c r="I45" s="4">
        <f t="shared" si="6"/>
        <v>26.489289999999993</v>
      </c>
      <c r="J45" s="4">
        <f t="shared" si="7"/>
        <v>0.41514</v>
      </c>
      <c r="K45" s="16">
        <f t="shared" si="8"/>
        <v>26.904429999999994</v>
      </c>
      <c r="L45" s="41">
        <f t="shared" si="9"/>
        <v>0.5350976273996062</v>
      </c>
      <c r="M45" s="24">
        <f t="shared" si="10"/>
        <v>14.32451417624109</v>
      </c>
      <c r="N45" s="42">
        <f t="shared" si="11"/>
        <v>0.4649023726003938</v>
      </c>
      <c r="O45" s="25">
        <f t="shared" si="12"/>
        <v>12.445393673758906</v>
      </c>
      <c r="P45" s="4">
        <f t="shared" si="13"/>
        <v>-0.005</v>
      </c>
      <c r="Q45" s="38">
        <f t="shared" si="13"/>
        <v>2.12096332785988</v>
      </c>
      <c r="R45" s="40">
        <f t="shared" si="14"/>
        <v>-1.017129013336427</v>
      </c>
      <c r="S45" s="4">
        <f t="shared" si="15"/>
        <v>27.413352596158408</v>
      </c>
      <c r="T45" s="39">
        <f t="shared" si="16"/>
        <v>26.396223582821982</v>
      </c>
    </row>
    <row r="46" spans="1:20" ht="12.75">
      <c r="A46" s="4">
        <f t="shared" si="2"/>
        <v>30</v>
      </c>
      <c r="B46" s="4">
        <f t="shared" si="17"/>
        <v>1</v>
      </c>
      <c r="C46" s="4">
        <f t="shared" si="17"/>
        <v>0.013</v>
      </c>
      <c r="D46" s="4">
        <f t="shared" si="0"/>
        <v>0.129</v>
      </c>
      <c r="E46" s="4">
        <f t="shared" si="4"/>
        <v>9.891000000000002</v>
      </c>
      <c r="F46" s="15">
        <f t="shared" si="1"/>
        <v>10.020000000000001</v>
      </c>
      <c r="G46" s="4">
        <f t="shared" si="5"/>
        <v>0.01</v>
      </c>
      <c r="H46" s="4">
        <f t="shared" si="5"/>
        <v>2.5</v>
      </c>
      <c r="I46" s="4">
        <f t="shared" si="6"/>
        <v>26.904429999999994</v>
      </c>
      <c r="J46" s="4">
        <f t="shared" si="7"/>
        <v>0.42141000000000006</v>
      </c>
      <c r="K46" s="16">
        <f t="shared" si="8"/>
        <v>27.325839999999996</v>
      </c>
      <c r="L46" s="41">
        <f t="shared" si="9"/>
        <v>0.5618525087695866</v>
      </c>
      <c r="M46" s="24">
        <f t="shared" si="10"/>
        <v>15.276326299445136</v>
      </c>
      <c r="N46" s="42">
        <f t="shared" si="11"/>
        <v>0.4381474912304134</v>
      </c>
      <c r="O46" s="25">
        <f t="shared" si="12"/>
        <v>11.912884500554858</v>
      </c>
      <c r="P46" s="4">
        <f t="shared" si="13"/>
        <v>-0.005</v>
      </c>
      <c r="Q46" s="38">
        <f t="shared" si="13"/>
        <v>2.12096332785988</v>
      </c>
      <c r="R46" s="40">
        <f t="shared" si="14"/>
        <v>-1.12943242811477</v>
      </c>
      <c r="S46" s="4">
        <f t="shared" si="15"/>
        <v>26.396223582821982</v>
      </c>
      <c r="T46" s="39">
        <f t="shared" si="16"/>
        <v>25.26679115470721</v>
      </c>
    </row>
    <row r="47" spans="1:20" ht="12.75">
      <c r="A47" s="4">
        <f t="shared" si="2"/>
        <v>31</v>
      </c>
      <c r="B47" s="4">
        <f t="shared" si="17"/>
        <v>1</v>
      </c>
      <c r="C47" s="4">
        <f t="shared" si="17"/>
        <v>0.013</v>
      </c>
      <c r="D47" s="4">
        <f t="shared" si="0"/>
        <v>0.13</v>
      </c>
      <c r="E47" s="4">
        <f t="shared" si="4"/>
        <v>10.020000000000001</v>
      </c>
      <c r="F47" s="15">
        <f t="shared" si="1"/>
        <v>10.150000000000002</v>
      </c>
      <c r="G47" s="4">
        <f t="shared" si="5"/>
        <v>0.01</v>
      </c>
      <c r="H47" s="4">
        <f t="shared" si="5"/>
        <v>2.5</v>
      </c>
      <c r="I47" s="4">
        <f t="shared" si="6"/>
        <v>27.325839999999996</v>
      </c>
      <c r="J47" s="4">
        <f t="shared" si="7"/>
        <v>0.4252</v>
      </c>
      <c r="K47" s="16">
        <f t="shared" si="8"/>
        <v>27.751039999999996</v>
      </c>
      <c r="L47" s="41">
        <f t="shared" si="9"/>
        <v>0.5899451342080659</v>
      </c>
      <c r="M47" s="24">
        <f t="shared" si="10"/>
        <v>16.289733062127336</v>
      </c>
      <c r="N47" s="42">
        <f t="shared" si="11"/>
        <v>0.41005486579193406</v>
      </c>
      <c r="O47" s="25">
        <f t="shared" si="12"/>
        <v>11.322551737872661</v>
      </c>
      <c r="P47" s="4">
        <f t="shared" si="13"/>
        <v>-0.005</v>
      </c>
      <c r="Q47" s="38">
        <f t="shared" si="13"/>
        <v>2.12096332785988</v>
      </c>
      <c r="R47" s="40">
        <f t="shared" si="14"/>
        <v>-1.2520741408831484</v>
      </c>
      <c r="S47" s="4">
        <f t="shared" si="15"/>
        <v>25.26679115470721</v>
      </c>
      <c r="T47" s="39">
        <f t="shared" si="16"/>
        <v>24.01471701382406</v>
      </c>
    </row>
    <row r="48" spans="1:20" ht="12.75">
      <c r="A48" s="4">
        <f t="shared" si="2"/>
        <v>32</v>
      </c>
      <c r="B48" s="4">
        <f t="shared" si="17"/>
        <v>1</v>
      </c>
      <c r="C48" s="4">
        <f t="shared" si="17"/>
        <v>0.013</v>
      </c>
      <c r="D48" s="4">
        <f t="shared" si="0"/>
        <v>0.132</v>
      </c>
      <c r="E48" s="4">
        <f t="shared" si="4"/>
        <v>10.150000000000002</v>
      </c>
      <c r="F48" s="15">
        <f t="shared" si="1"/>
        <v>10.282000000000002</v>
      </c>
      <c r="G48" s="4">
        <f t="shared" si="5"/>
        <v>0.01</v>
      </c>
      <c r="H48" s="4">
        <f t="shared" si="5"/>
        <v>2.5</v>
      </c>
      <c r="I48" s="4">
        <f t="shared" si="6"/>
        <v>27.751039999999996</v>
      </c>
      <c r="J48" s="4">
        <f t="shared" si="7"/>
        <v>0.43150000000000005</v>
      </c>
      <c r="K48" s="16">
        <f t="shared" si="8"/>
        <v>28.182539999999996</v>
      </c>
      <c r="L48" s="41">
        <f t="shared" si="9"/>
        <v>0.6194423909184693</v>
      </c>
      <c r="M48" s="24">
        <f t="shared" si="10"/>
        <v>17.37017265995662</v>
      </c>
      <c r="N48" s="42">
        <f t="shared" si="11"/>
        <v>0.3805576090815307</v>
      </c>
      <c r="O48" s="25">
        <f t="shared" si="12"/>
        <v>10.671454640043375</v>
      </c>
      <c r="P48" s="4">
        <f t="shared" si="13"/>
        <v>-0.005</v>
      </c>
      <c r="Q48" s="38">
        <f t="shared" si="13"/>
        <v>2.12096332785988</v>
      </c>
      <c r="R48" s="40">
        <f t="shared" si="14"/>
        <v>-1.3809530673719124</v>
      </c>
      <c r="S48" s="4">
        <f t="shared" si="15"/>
        <v>24.01471701382406</v>
      </c>
      <c r="T48" s="39">
        <f t="shared" si="16"/>
        <v>22.63376394645215</v>
      </c>
    </row>
    <row r="49" spans="1:20" ht="12.75">
      <c r="A49" s="4">
        <f t="shared" si="2"/>
        <v>33</v>
      </c>
      <c r="B49" s="4">
        <f t="shared" si="17"/>
        <v>1</v>
      </c>
      <c r="C49" s="4">
        <f t="shared" si="17"/>
        <v>0.013</v>
      </c>
      <c r="D49" s="4">
        <f t="shared" si="0"/>
        <v>0.134</v>
      </c>
      <c r="E49" s="4">
        <f t="shared" si="4"/>
        <v>10.282000000000002</v>
      </c>
      <c r="F49" s="15">
        <f t="shared" si="1"/>
        <v>10.416000000000002</v>
      </c>
      <c r="G49" s="4">
        <f t="shared" si="5"/>
        <v>0.01</v>
      </c>
      <c r="H49" s="4">
        <f t="shared" si="5"/>
        <v>2.5</v>
      </c>
      <c r="I49" s="4">
        <f t="shared" si="6"/>
        <v>28.182539999999996</v>
      </c>
      <c r="J49" s="4">
        <f t="shared" si="7"/>
        <v>0.43782000000000004</v>
      </c>
      <c r="K49" s="16">
        <f t="shared" si="8"/>
        <v>28.620359999999994</v>
      </c>
      <c r="L49" s="41">
        <f t="shared" si="9"/>
        <v>0.6504145104643928</v>
      </c>
      <c r="M49" s="24">
        <f t="shared" si="10"/>
        <v>18.52202195152111</v>
      </c>
      <c r="N49" s="42">
        <f t="shared" si="11"/>
        <v>0.3495854895356072</v>
      </c>
      <c r="O49" s="25">
        <f t="shared" si="12"/>
        <v>9.955236248478883</v>
      </c>
      <c r="P49" s="4">
        <f t="shared" si="13"/>
        <v>-0.005</v>
      </c>
      <c r="Q49" s="38">
        <f t="shared" si="13"/>
        <v>2.12096332785988</v>
      </c>
      <c r="R49" s="40">
        <f t="shared" si="14"/>
        <v>-1.5190729432470762</v>
      </c>
      <c r="S49" s="4">
        <f t="shared" si="15"/>
        <v>22.63376394645215</v>
      </c>
      <c r="T49" s="39">
        <f t="shared" si="16"/>
        <v>21.114691003205074</v>
      </c>
    </row>
    <row r="50" spans="1:20" ht="12.75">
      <c r="A50" s="4">
        <f t="shared" si="2"/>
        <v>34</v>
      </c>
      <c r="B50" s="4">
        <f aca="true" t="shared" si="18" ref="B50:C56">B49</f>
        <v>1</v>
      </c>
      <c r="C50" s="4">
        <f t="shared" si="18"/>
        <v>0.013</v>
      </c>
      <c r="D50" s="4">
        <f t="shared" si="0"/>
        <v>0.135</v>
      </c>
      <c r="E50" s="4">
        <f t="shared" si="4"/>
        <v>10.416000000000002</v>
      </c>
      <c r="F50" s="15">
        <f t="shared" si="1"/>
        <v>10.551000000000002</v>
      </c>
      <c r="G50" s="4">
        <f t="shared" si="5"/>
        <v>0.01</v>
      </c>
      <c r="H50" s="4">
        <f t="shared" si="5"/>
        <v>2.5</v>
      </c>
      <c r="I50" s="4">
        <f t="shared" si="6"/>
        <v>28.620359999999994</v>
      </c>
      <c r="J50" s="4">
        <f t="shared" si="7"/>
        <v>0.44166000000000005</v>
      </c>
      <c r="K50" s="16">
        <f t="shared" si="8"/>
        <v>29.062019999999993</v>
      </c>
      <c r="L50" s="41">
        <f t="shared" si="9"/>
        <v>0.6829352359876125</v>
      </c>
      <c r="M50" s="24">
        <f t="shared" si="10"/>
        <v>19.748240099541828</v>
      </c>
      <c r="N50" s="42">
        <f t="shared" si="11"/>
        <v>0.3170647640123875</v>
      </c>
      <c r="O50" s="25">
        <f t="shared" si="12"/>
        <v>9.168469800458166</v>
      </c>
      <c r="P50" s="4">
        <f t="shared" si="13"/>
        <v>-0.005</v>
      </c>
      <c r="Q50" s="38">
        <f t="shared" si="13"/>
        <v>2.12096332785988</v>
      </c>
      <c r="R50" s="40">
        <f t="shared" si="14"/>
        <v>-1.6687027838425181</v>
      </c>
      <c r="S50" s="4">
        <f t="shared" si="15"/>
        <v>21.114691003205074</v>
      </c>
      <c r="T50" s="39">
        <f t="shared" si="16"/>
        <v>19.445988219362555</v>
      </c>
    </row>
    <row r="51" spans="1:20" ht="12.75">
      <c r="A51" s="4">
        <f t="shared" si="2"/>
        <v>35</v>
      </c>
      <c r="B51" s="4">
        <f t="shared" si="18"/>
        <v>1</v>
      </c>
      <c r="C51" s="4">
        <f t="shared" si="18"/>
        <v>0.013</v>
      </c>
      <c r="D51" s="4">
        <f t="shared" si="0"/>
        <v>0.137</v>
      </c>
      <c r="E51" s="4">
        <f t="shared" si="4"/>
        <v>10.551000000000002</v>
      </c>
      <c r="F51" s="15">
        <f t="shared" si="1"/>
        <v>10.688000000000002</v>
      </c>
      <c r="G51" s="4">
        <f t="shared" si="5"/>
        <v>0.01</v>
      </c>
      <c r="H51" s="4">
        <f t="shared" si="5"/>
        <v>2.5</v>
      </c>
      <c r="I51" s="4">
        <f t="shared" si="6"/>
        <v>29.062019999999993</v>
      </c>
      <c r="J51" s="4">
        <f t="shared" si="7"/>
        <v>0.44801</v>
      </c>
      <c r="K51" s="16">
        <f t="shared" si="8"/>
        <v>29.510029999999993</v>
      </c>
      <c r="L51" s="41">
        <f t="shared" si="9"/>
        <v>0.7170819977869932</v>
      </c>
      <c r="M51" s="24">
        <f t="shared" si="10"/>
        <v>21.055305710818327</v>
      </c>
      <c r="N51" s="42">
        <f t="shared" si="11"/>
        <v>0.2829180022130068</v>
      </c>
      <c r="O51" s="25">
        <f t="shared" si="12"/>
        <v>8.307174139181665</v>
      </c>
      <c r="P51" s="4">
        <f t="shared" si="13"/>
        <v>-0.005</v>
      </c>
      <c r="Q51" s="38">
        <f t="shared" si="13"/>
        <v>2.12096332785988</v>
      </c>
      <c r="R51" s="40">
        <f t="shared" si="14"/>
        <v>-1.826776512012282</v>
      </c>
      <c r="S51" s="4">
        <f t="shared" si="15"/>
        <v>19.445988219362555</v>
      </c>
      <c r="T51" s="39">
        <f t="shared" si="16"/>
        <v>17.619211707350274</v>
      </c>
    </row>
    <row r="52" spans="1:20" ht="12.75">
      <c r="A52" s="4">
        <f t="shared" si="2"/>
        <v>36</v>
      </c>
      <c r="B52" s="4">
        <f t="shared" si="18"/>
        <v>1</v>
      </c>
      <c r="C52" s="4">
        <f t="shared" si="18"/>
        <v>0.013</v>
      </c>
      <c r="D52" s="4">
        <f t="shared" si="0"/>
        <v>0.139</v>
      </c>
      <c r="E52" s="4">
        <f t="shared" si="4"/>
        <v>10.688000000000002</v>
      </c>
      <c r="F52" s="15">
        <f t="shared" si="1"/>
        <v>10.827000000000002</v>
      </c>
      <c r="G52" s="4">
        <f t="shared" si="5"/>
        <v>0.01</v>
      </c>
      <c r="H52" s="4">
        <f t="shared" si="5"/>
        <v>2.5</v>
      </c>
      <c r="I52" s="4">
        <f t="shared" si="6"/>
        <v>29.510029999999993</v>
      </c>
      <c r="J52" s="4">
        <f t="shared" si="7"/>
        <v>0.45438000000000006</v>
      </c>
      <c r="K52" s="16">
        <f t="shared" si="8"/>
        <v>29.964409999999994</v>
      </c>
      <c r="L52" s="41">
        <f t="shared" si="9"/>
        <v>0.752936097676343</v>
      </c>
      <c r="M52" s="24">
        <f t="shared" si="10"/>
        <v>22.448479504901115</v>
      </c>
      <c r="N52" s="42">
        <f t="shared" si="11"/>
        <v>0.24706390232365705</v>
      </c>
      <c r="O52" s="25">
        <f t="shared" si="12"/>
        <v>7.366108445098877</v>
      </c>
      <c r="P52" s="4">
        <f t="shared" si="13"/>
        <v>-0.005</v>
      </c>
      <c r="Q52" s="38">
        <f t="shared" si="13"/>
        <v>2.12096332785988</v>
      </c>
      <c r="R52" s="40">
        <f t="shared" si="14"/>
        <v>-1.9959658262565971</v>
      </c>
      <c r="S52" s="4">
        <f t="shared" si="15"/>
        <v>17.619211707350274</v>
      </c>
      <c r="T52" s="39">
        <f t="shared" si="16"/>
        <v>15.623245881093677</v>
      </c>
    </row>
    <row r="53" spans="1:20" ht="12.75">
      <c r="A53" s="4">
        <f t="shared" si="2"/>
        <v>37</v>
      </c>
      <c r="B53" s="4">
        <f t="shared" si="18"/>
        <v>1</v>
      </c>
      <c r="C53" s="4">
        <f t="shared" si="18"/>
        <v>0.013</v>
      </c>
      <c r="D53" s="4">
        <f t="shared" si="0"/>
        <v>0.141</v>
      </c>
      <c r="E53" s="4">
        <f t="shared" si="4"/>
        <v>10.827000000000002</v>
      </c>
      <c r="F53" s="15">
        <f t="shared" si="1"/>
        <v>10.968000000000002</v>
      </c>
      <c r="G53" s="4">
        <f t="shared" si="5"/>
        <v>0.01</v>
      </c>
      <c r="H53" s="4">
        <f t="shared" si="5"/>
        <v>2.5</v>
      </c>
      <c r="I53" s="4">
        <f t="shared" si="6"/>
        <v>29.964409999999994</v>
      </c>
      <c r="J53" s="4">
        <f t="shared" si="7"/>
        <v>0.46077</v>
      </c>
      <c r="K53" s="16">
        <f t="shared" si="8"/>
        <v>30.425179999999994</v>
      </c>
      <c r="L53" s="41">
        <f t="shared" si="9"/>
        <v>0.7905829025601602</v>
      </c>
      <c r="M53" s="24">
        <f t="shared" si="10"/>
        <v>23.933358979738752</v>
      </c>
      <c r="N53" s="42">
        <f t="shared" si="11"/>
        <v>0.20941709743983983</v>
      </c>
      <c r="O53" s="25">
        <f t="shared" si="12"/>
        <v>6.33969512026124</v>
      </c>
      <c r="P53" s="4">
        <f t="shared" si="13"/>
        <v>-0.005</v>
      </c>
      <c r="Q53" s="38">
        <f t="shared" si="13"/>
        <v>2.12096332785988</v>
      </c>
      <c r="R53" s="40">
        <f t="shared" si="14"/>
        <v>-2.1769850212073596</v>
      </c>
      <c r="S53" s="4">
        <f t="shared" si="15"/>
        <v>15.623245881093677</v>
      </c>
      <c r="T53" s="39">
        <f t="shared" si="16"/>
        <v>13.446260859886317</v>
      </c>
    </row>
    <row r="54" spans="1:20" ht="12.75">
      <c r="A54" s="4">
        <f t="shared" si="2"/>
        <v>38</v>
      </c>
      <c r="B54" s="4">
        <f t="shared" si="18"/>
        <v>1</v>
      </c>
      <c r="C54" s="4">
        <f t="shared" si="18"/>
        <v>0.013</v>
      </c>
      <c r="D54" s="4">
        <f t="shared" si="0"/>
        <v>0.143</v>
      </c>
      <c r="E54" s="4">
        <f t="shared" si="4"/>
        <v>10.968000000000002</v>
      </c>
      <c r="F54" s="15">
        <f t="shared" si="1"/>
        <v>11.111000000000002</v>
      </c>
      <c r="G54" s="4">
        <f t="shared" si="5"/>
        <v>0.01</v>
      </c>
      <c r="H54" s="4">
        <f t="shared" si="5"/>
        <v>2.5</v>
      </c>
      <c r="I54" s="4">
        <f t="shared" si="6"/>
        <v>30.425179999999994</v>
      </c>
      <c r="J54" s="4">
        <f t="shared" si="7"/>
        <v>0.46718</v>
      </c>
      <c r="K54" s="16">
        <f t="shared" si="8"/>
        <v>30.892359999999993</v>
      </c>
      <c r="L54" s="41">
        <f t="shared" si="9"/>
        <v>0.8301120476881683</v>
      </c>
      <c r="M54" s="24">
        <f t="shared" si="10"/>
        <v>25.515899616432453</v>
      </c>
      <c r="N54" s="42">
        <f t="shared" si="11"/>
        <v>0.16988795231183174</v>
      </c>
      <c r="O54" s="25">
        <f t="shared" si="12"/>
        <v>5.22199858356754</v>
      </c>
      <c r="P54" s="4">
        <f t="shared" si="13"/>
        <v>-0.005</v>
      </c>
      <c r="Q54" s="38">
        <f t="shared" si="13"/>
        <v>2.12096332785988</v>
      </c>
      <c r="R54" s="40">
        <f t="shared" si="14"/>
        <v>-2.3705933660033316</v>
      </c>
      <c r="S54" s="4">
        <f t="shared" si="15"/>
        <v>13.446260859886317</v>
      </c>
      <c r="T54" s="39">
        <f t="shared" si="16"/>
        <v>11.075667493882985</v>
      </c>
    </row>
    <row r="55" spans="1:20" ht="12.75">
      <c r="A55" s="4">
        <f t="shared" si="2"/>
        <v>39</v>
      </c>
      <c r="B55" s="4">
        <f t="shared" si="18"/>
        <v>1</v>
      </c>
      <c r="C55" s="4">
        <f t="shared" si="18"/>
        <v>0.013</v>
      </c>
      <c r="D55" s="4">
        <f t="shared" si="0"/>
        <v>0.144</v>
      </c>
      <c r="E55" s="4">
        <f t="shared" si="4"/>
        <v>11.111000000000002</v>
      </c>
      <c r="F55" s="15">
        <f t="shared" si="1"/>
        <v>11.255000000000003</v>
      </c>
      <c r="G55" s="4">
        <f t="shared" si="5"/>
        <v>0.01</v>
      </c>
      <c r="H55" s="4">
        <f t="shared" si="5"/>
        <v>2.5</v>
      </c>
      <c r="I55" s="4">
        <f t="shared" si="6"/>
        <v>30.892359999999993</v>
      </c>
      <c r="J55" s="4">
        <f t="shared" si="7"/>
        <v>0.47111000000000003</v>
      </c>
      <c r="K55" s="16">
        <f t="shared" si="8"/>
        <v>31.363469999999992</v>
      </c>
      <c r="L55" s="41">
        <f t="shared" si="9"/>
        <v>0.8716176500725767</v>
      </c>
      <c r="M55" s="24">
        <f t="shared" si="10"/>
        <v>27.200269249424142</v>
      </c>
      <c r="N55" s="42">
        <f t="shared" si="11"/>
        <v>0.12838234992742326</v>
      </c>
      <c r="O55" s="25">
        <f t="shared" si="12"/>
        <v>4.006383400575849</v>
      </c>
      <c r="P55" s="4">
        <f t="shared" si="13"/>
        <v>-0.005</v>
      </c>
      <c r="Q55" s="38">
        <f t="shared" si="13"/>
        <v>2.12096332785988</v>
      </c>
      <c r="R55" s="40">
        <f t="shared" si="14"/>
        <v>-2.5782752239150533</v>
      </c>
      <c r="S55" s="4">
        <f t="shared" si="15"/>
        <v>11.075667493882985</v>
      </c>
      <c r="T55" s="39">
        <f t="shared" si="16"/>
        <v>8.497392269967932</v>
      </c>
    </row>
    <row r="56" spans="1:20" ht="12.75">
      <c r="A56" s="4">
        <f t="shared" si="2"/>
        <v>40</v>
      </c>
      <c r="B56" s="4">
        <f t="shared" si="18"/>
        <v>1</v>
      </c>
      <c r="C56" s="4">
        <f t="shared" si="18"/>
        <v>0.013</v>
      </c>
      <c r="D56" s="4">
        <f t="shared" si="0"/>
        <v>0.146</v>
      </c>
      <c r="E56" s="4">
        <f t="shared" si="4"/>
        <v>11.255000000000003</v>
      </c>
      <c r="F56" s="15">
        <f t="shared" si="1"/>
        <v>11.401000000000003</v>
      </c>
      <c r="G56" s="4">
        <f t="shared" si="5"/>
        <v>0.01</v>
      </c>
      <c r="H56" s="4">
        <f t="shared" si="5"/>
        <v>2.5</v>
      </c>
      <c r="I56" s="4">
        <f t="shared" si="6"/>
        <v>31.363469999999992</v>
      </c>
      <c r="J56" s="4">
        <f t="shared" si="7"/>
        <v>0.47755000000000003</v>
      </c>
      <c r="K56" s="16">
        <f t="shared" si="8"/>
        <v>31.841019999999993</v>
      </c>
      <c r="L56" s="41">
        <f t="shared" si="9"/>
        <v>0.9151985325762056</v>
      </c>
      <c r="M56" s="24">
        <f t="shared" si="10"/>
        <v>28.99515050583096</v>
      </c>
      <c r="N56" s="42">
        <f t="shared" si="11"/>
        <v>0.08480146742379435</v>
      </c>
      <c r="O56" s="25">
        <f t="shared" si="12"/>
        <v>2.686664394169032</v>
      </c>
      <c r="P56" s="4">
        <f t="shared" si="13"/>
        <v>-0.005</v>
      </c>
      <c r="Q56" s="38">
        <f t="shared" si="13"/>
        <v>2.12096332785988</v>
      </c>
      <c r="R56" s="40">
        <f t="shared" si="14"/>
        <v>-2.7990756156685377</v>
      </c>
      <c r="S56" s="4">
        <f t="shared" si="15"/>
        <v>8.497392269967932</v>
      </c>
      <c r="T56" s="39">
        <f t="shared" si="16"/>
        <v>5.698316654299394</v>
      </c>
    </row>
    <row r="57" spans="12:15" ht="12.75">
      <c r="L57" s="20"/>
      <c r="M57" s="23"/>
      <c r="N57" s="20"/>
      <c r="O57" s="20"/>
    </row>
    <row r="58" spans="12:15" ht="12.75">
      <c r="L58" s="20"/>
      <c r="M58" s="23"/>
      <c r="N58" s="20"/>
      <c r="O58" s="20"/>
    </row>
    <row r="59" spans="12:15" ht="12.75">
      <c r="L59" s="20"/>
      <c r="M59" s="23"/>
      <c r="N59" s="20"/>
      <c r="O59" s="20"/>
    </row>
  </sheetData>
  <sheetProtection/>
  <mergeCells count="1">
    <mergeCell ref="D8:F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Tönne</cp:lastModifiedBy>
  <dcterms:created xsi:type="dcterms:W3CDTF">2009-11-27T15:52:40Z</dcterms:created>
  <dcterms:modified xsi:type="dcterms:W3CDTF">2012-02-24T17:53:41Z</dcterms:modified>
  <cp:category/>
  <cp:version/>
  <cp:contentType/>
  <cp:contentStatus/>
</cp:coreProperties>
</file>